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D:\#SARI\#2023\#EVALUASI HASIL RENJA KEC PARUNGKUDA 2023(BAPELITTBANGDA)\EVALUASI RENJA 2023\TW-4\PARKUD FIKS\TW-4\"/>
    </mc:Choice>
  </mc:AlternateContent>
  <xr:revisionPtr revIDLastSave="0" documentId="13_ncr:1_{03357B85-E996-4E7C-8EA9-977945D300B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W-1234" sheetId="4" r:id="rId1"/>
    <sheet name="Sheet1" sheetId="5" r:id="rId2"/>
  </sheets>
  <calcPr calcId="181029"/>
</workbook>
</file>

<file path=xl/calcChain.xml><?xml version="1.0" encoding="utf-8"?>
<calcChain xmlns="http://schemas.openxmlformats.org/spreadsheetml/2006/main">
  <c r="W22" i="4" l="1"/>
  <c r="W29" i="4"/>
  <c r="W28" i="4"/>
  <c r="Y25" i="4"/>
  <c r="J81" i="4"/>
  <c r="Z44" i="4"/>
  <c r="Z45" i="4"/>
  <c r="Y39" i="4"/>
  <c r="Y40" i="4"/>
  <c r="Y41" i="4"/>
  <c r="Y42" i="4"/>
  <c r="Y44" i="4"/>
  <c r="Y45" i="4"/>
  <c r="Y54" i="4"/>
  <c r="Y60" i="4"/>
  <c r="Y65" i="4"/>
  <c r="X83" i="4"/>
  <c r="Z83" i="4" s="1"/>
  <c r="X84" i="4"/>
  <c r="Z84" i="4" s="1"/>
  <c r="X75" i="4"/>
  <c r="Z75" i="4" s="1"/>
  <c r="W51" i="4"/>
  <c r="Y51" i="4" s="1"/>
  <c r="X22" i="4"/>
  <c r="Z22" i="4" s="1"/>
  <c r="Y22" i="4"/>
  <c r="X17" i="4"/>
  <c r="Z17" i="4" s="1"/>
  <c r="X16" i="4"/>
  <c r="Z16" i="4" s="1"/>
  <c r="X15" i="4"/>
  <c r="Z15" i="4" s="1"/>
  <c r="W83" i="4"/>
  <c r="Y83" i="4" s="1"/>
  <c r="W84" i="4"/>
  <c r="Y84" i="4" s="1"/>
  <c r="X61" i="4"/>
  <c r="Z61" i="4" s="1"/>
  <c r="V73" i="4"/>
  <c r="X73" i="4" s="1"/>
  <c r="Z73" i="4" s="1"/>
  <c r="V69" i="4"/>
  <c r="X69" i="4" s="1"/>
  <c r="Z69" i="4" s="1"/>
  <c r="V63" i="4"/>
  <c r="X63" i="4" s="1"/>
  <c r="Z63" i="4" s="1"/>
  <c r="Q63" i="4"/>
  <c r="V58" i="4"/>
  <c r="X58" i="4" s="1"/>
  <c r="Z58" i="4" s="1"/>
  <c r="V52" i="4"/>
  <c r="V51" i="4"/>
  <c r="X51" i="4" s="1"/>
  <c r="Z51" i="4" s="1"/>
  <c r="V50" i="4"/>
  <c r="X50" i="4" s="1"/>
  <c r="Z50" i="4" s="1"/>
  <c r="V49" i="4"/>
  <c r="V34" i="4"/>
  <c r="X34" i="4" s="1"/>
  <c r="Z34" i="4" s="1"/>
  <c r="V30" i="4"/>
  <c r="X30" i="4" s="1"/>
  <c r="Z30" i="4" s="1"/>
  <c r="V29" i="4"/>
  <c r="X29" i="4" s="1"/>
  <c r="Z29" i="4" s="1"/>
  <c r="V85" i="4"/>
  <c r="X85" i="4" s="1"/>
  <c r="Z85" i="4" s="1"/>
  <c r="S85" i="4"/>
  <c r="U85" i="4" s="1"/>
  <c r="W85" i="4" s="1"/>
  <c r="Y85" i="4" s="1"/>
  <c r="T81" i="4"/>
  <c r="T80" i="4" s="1"/>
  <c r="S73" i="4"/>
  <c r="S72" i="4"/>
  <c r="T71" i="4"/>
  <c r="S69" i="4"/>
  <c r="T68" i="4"/>
  <c r="S67" i="4"/>
  <c r="T65" i="4"/>
  <c r="T64" i="4" s="1"/>
  <c r="S63" i="4"/>
  <c r="T62" i="4"/>
  <c r="S58" i="4"/>
  <c r="T57" i="4"/>
  <c r="T53" i="4" s="1"/>
  <c r="S50" i="4"/>
  <c r="S49" i="4"/>
  <c r="T48" i="4"/>
  <c r="S47" i="4"/>
  <c r="S46" i="4"/>
  <c r="T31" i="4"/>
  <c r="V36" i="4"/>
  <c r="X36" i="4" s="1"/>
  <c r="Z36" i="4" s="1"/>
  <c r="S33" i="4"/>
  <c r="S34" i="4"/>
  <c r="S35" i="4"/>
  <c r="S36" i="4"/>
  <c r="S37" i="4"/>
  <c r="S38" i="4"/>
  <c r="S32" i="4"/>
  <c r="S30" i="4"/>
  <c r="S29" i="4"/>
  <c r="T25" i="4"/>
  <c r="S27" i="4"/>
  <c r="S26" i="4"/>
  <c r="S24" i="4"/>
  <c r="S21" i="4"/>
  <c r="Q21" i="4"/>
  <c r="O21" i="4"/>
  <c r="M21" i="4"/>
  <c r="T20" i="4"/>
  <c r="U14" i="4"/>
  <c r="U15" i="4"/>
  <c r="W15" i="4" s="1"/>
  <c r="Y15" i="4" s="1"/>
  <c r="U16" i="4"/>
  <c r="W16" i="4" s="1"/>
  <c r="Y16" i="4" s="1"/>
  <c r="U17" i="4"/>
  <c r="W17" i="4" s="1"/>
  <c r="Y17" i="4" s="1"/>
  <c r="U18" i="4"/>
  <c r="U19" i="4"/>
  <c r="W19" i="4" s="1"/>
  <c r="Y19" i="4" s="1"/>
  <c r="S13" i="4"/>
  <c r="R62" i="4"/>
  <c r="R68" i="4"/>
  <c r="R43" i="4"/>
  <c r="R31" i="4"/>
  <c r="R28" i="4"/>
  <c r="R20" i="4"/>
  <c r="Q13" i="4"/>
  <c r="O13" i="4"/>
  <c r="R12" i="4"/>
  <c r="R81" i="4"/>
  <c r="R80" i="4" s="1"/>
  <c r="Q89" i="4"/>
  <c r="Q72" i="4"/>
  <c r="R71" i="4"/>
  <c r="R70" i="4" s="1"/>
  <c r="Q73" i="4"/>
  <c r="Q67" i="4"/>
  <c r="R65" i="4"/>
  <c r="R57" i="4"/>
  <c r="Q58" i="4"/>
  <c r="R48" i="4"/>
  <c r="Q50" i="4"/>
  <c r="Q49" i="4"/>
  <c r="Q47" i="4"/>
  <c r="Q46" i="4"/>
  <c r="Q38" i="4"/>
  <c r="Q34" i="4"/>
  <c r="Q35" i="4"/>
  <c r="Q36" i="4"/>
  <c r="Q37" i="4"/>
  <c r="Q33" i="4"/>
  <c r="Q30" i="4"/>
  <c r="O29" i="4"/>
  <c r="Q29" i="4"/>
  <c r="Q24" i="4"/>
  <c r="Q27" i="4"/>
  <c r="Q26" i="4"/>
  <c r="T28" i="4"/>
  <c r="R25" i="4"/>
  <c r="M66" i="4"/>
  <c r="M58" i="4"/>
  <c r="M50" i="4"/>
  <c r="M49" i="4"/>
  <c r="M47" i="4"/>
  <c r="M46" i="4"/>
  <c r="M37" i="4"/>
  <c r="M36" i="4"/>
  <c r="M35" i="4"/>
  <c r="M34" i="4"/>
  <c r="M27" i="4"/>
  <c r="O73" i="4"/>
  <c r="O72" i="4"/>
  <c r="O69" i="4"/>
  <c r="O67" i="4"/>
  <c r="O66" i="4"/>
  <c r="O58" i="4"/>
  <c r="O50" i="4"/>
  <c r="O49" i="4"/>
  <c r="O47" i="4"/>
  <c r="O46" i="4"/>
  <c r="O37" i="4"/>
  <c r="O36" i="4"/>
  <c r="O35" i="4"/>
  <c r="O34" i="4"/>
  <c r="O33" i="4"/>
  <c r="O30" i="4"/>
  <c r="U30" i="4" s="1"/>
  <c r="W30" i="4" s="1"/>
  <c r="Y30" i="4" s="1"/>
  <c r="O27" i="4"/>
  <c r="O26" i="4"/>
  <c r="U29" i="4" l="1"/>
  <c r="Y29" i="4" s="1"/>
  <c r="U13" i="4"/>
  <c r="U58" i="4"/>
  <c r="W58" i="4" s="1"/>
  <c r="Y58" i="4" s="1"/>
  <c r="U73" i="4"/>
  <c r="W73" i="4" s="1"/>
  <c r="Y73" i="4" s="1"/>
  <c r="U36" i="4"/>
  <c r="W36" i="4" s="1"/>
  <c r="Y36" i="4" s="1"/>
  <c r="U34" i="4"/>
  <c r="W34" i="4" s="1"/>
  <c r="Y34" i="4" s="1"/>
  <c r="U50" i="4"/>
  <c r="W50" i="4" s="1"/>
  <c r="Y50" i="4" s="1"/>
  <c r="R53" i="4"/>
  <c r="T70" i="4"/>
  <c r="U69" i="4"/>
  <c r="W69" i="4" s="1"/>
  <c r="Y69" i="4" s="1"/>
  <c r="U21" i="4"/>
  <c r="R11" i="4"/>
  <c r="R64" i="4"/>
  <c r="R90" i="4" l="1"/>
  <c r="L31" i="4" l="1"/>
  <c r="L28" i="4"/>
  <c r="L25" i="4"/>
  <c r="L20" i="4"/>
  <c r="Q20" i="4" s="1"/>
  <c r="L12" i="4"/>
  <c r="Q12" i="4" s="1"/>
  <c r="L43" i="4"/>
  <c r="Q43" i="4" s="1"/>
  <c r="J80" i="4"/>
  <c r="J77" i="4"/>
  <c r="J76" i="4" s="1"/>
  <c r="J74" i="4"/>
  <c r="J70" i="4" s="1"/>
  <c r="J68" i="4"/>
  <c r="J65" i="4"/>
  <c r="J62" i="4"/>
  <c r="J60" i="4"/>
  <c r="J57" i="4"/>
  <c r="J54" i="4"/>
  <c r="J48" i="4"/>
  <c r="J43" i="4"/>
  <c r="J39" i="4"/>
  <c r="J31" i="4"/>
  <c r="J28" i="4"/>
  <c r="J25" i="4"/>
  <c r="J20" i="4"/>
  <c r="J12" i="4"/>
  <c r="H81" i="4"/>
  <c r="H80" i="4" s="1"/>
  <c r="H31" i="4"/>
  <c r="H48" i="4"/>
  <c r="H77" i="4"/>
  <c r="H74" i="4"/>
  <c r="X74" i="4" s="1"/>
  <c r="H71" i="4"/>
  <c r="H68" i="4"/>
  <c r="H65" i="4"/>
  <c r="H62" i="4"/>
  <c r="H60" i="4"/>
  <c r="H57" i="4"/>
  <c r="H54" i="4"/>
  <c r="H43" i="4"/>
  <c r="H39" i="4"/>
  <c r="H28" i="4"/>
  <c r="H25" i="4"/>
  <c r="H20" i="4"/>
  <c r="H12" i="4"/>
  <c r="F81" i="4"/>
  <c r="F80" i="4" s="1"/>
  <c r="F77" i="4"/>
  <c r="F76" i="4" s="1"/>
  <c r="F74" i="4"/>
  <c r="F71" i="4"/>
  <c r="F68" i="4"/>
  <c r="F65" i="4"/>
  <c r="F62" i="4"/>
  <c r="F60" i="4"/>
  <c r="F57" i="4"/>
  <c r="F54" i="4"/>
  <c r="F48" i="4"/>
  <c r="F43" i="4"/>
  <c r="F39" i="4"/>
  <c r="F31" i="4"/>
  <c r="F28" i="4"/>
  <c r="F25" i="4"/>
  <c r="F20" i="4"/>
  <c r="F12" i="4"/>
  <c r="F64" i="4" l="1"/>
  <c r="Z74" i="4"/>
  <c r="H76" i="4"/>
  <c r="Q25" i="4"/>
  <c r="S25" i="4"/>
  <c r="Q28" i="4"/>
  <c r="S28" i="4"/>
  <c r="Q31" i="4"/>
  <c r="S31" i="4"/>
  <c r="J64" i="4"/>
  <c r="J53" i="4"/>
  <c r="J11" i="4"/>
  <c r="H53" i="4"/>
  <c r="H70" i="4"/>
  <c r="H11" i="4"/>
  <c r="H64" i="4"/>
  <c r="F70" i="4"/>
  <c r="F53" i="4"/>
  <c r="F11" i="4"/>
  <c r="J90" i="4" l="1"/>
  <c r="F90" i="4"/>
  <c r="H90" i="4"/>
  <c r="G90" i="4" s="1"/>
  <c r="X52" i="4" l="1"/>
  <c r="Z52" i="4" s="1"/>
  <c r="V13" i="4"/>
  <c r="X13" i="4" s="1"/>
  <c r="Z13" i="4" s="1"/>
  <c r="V21" i="4"/>
  <c r="X21" i="4" s="1"/>
  <c r="Z21" i="4" s="1"/>
  <c r="V24" i="4"/>
  <c r="X24" i="4" s="1"/>
  <c r="Z24" i="4" s="1"/>
  <c r="V27" i="4"/>
  <c r="X27" i="4" s="1"/>
  <c r="Z27" i="4" s="1"/>
  <c r="V26" i="4"/>
  <c r="X26" i="4" s="1"/>
  <c r="Z26" i="4" s="1"/>
  <c r="V33" i="4"/>
  <c r="X33" i="4" s="1"/>
  <c r="Z33" i="4" s="1"/>
  <c r="V35" i="4"/>
  <c r="X35" i="4" s="1"/>
  <c r="Z35" i="4" s="1"/>
  <c r="V37" i="4"/>
  <c r="X37" i="4" s="1"/>
  <c r="Z37" i="4" s="1"/>
  <c r="V47" i="4"/>
  <c r="X47" i="4" s="1"/>
  <c r="Z47" i="4" s="1"/>
  <c r="V46" i="4"/>
  <c r="X46" i="4" s="1"/>
  <c r="Z46" i="4" s="1"/>
  <c r="X49" i="4"/>
  <c r="Z49" i="4" s="1"/>
  <c r="V67" i="4"/>
  <c r="X67" i="4" s="1"/>
  <c r="Z67" i="4" s="1"/>
  <c r="V66" i="4"/>
  <c r="X66" i="4" s="1"/>
  <c r="Z66" i="4" s="1"/>
  <c r="P48" i="4"/>
  <c r="P43" i="4"/>
  <c r="O43" i="4" s="1"/>
  <c r="U43" i="4" s="1"/>
  <c r="W43" i="4" s="1"/>
  <c r="Y43" i="4" s="1"/>
  <c r="P31" i="4"/>
  <c r="O31" i="4" s="1"/>
  <c r="P28" i="4"/>
  <c r="O28" i="4" s="1"/>
  <c r="U28" i="4" s="1"/>
  <c r="Y28" i="4" s="1"/>
  <c r="P25" i="4"/>
  <c r="O25" i="4" s="1"/>
  <c r="P20" i="4"/>
  <c r="O20" i="4" s="1"/>
  <c r="P12" i="4"/>
  <c r="O12" i="4" s="1"/>
  <c r="P71" i="4"/>
  <c r="P68" i="4"/>
  <c r="P65" i="4"/>
  <c r="O65" i="4" s="1"/>
  <c r="P62" i="4"/>
  <c r="P57" i="4"/>
  <c r="U27" i="4"/>
  <c r="W27" i="4" s="1"/>
  <c r="Y27" i="4" s="1"/>
  <c r="N48" i="4"/>
  <c r="N43" i="4"/>
  <c r="M43" i="4" s="1"/>
  <c r="N68" i="4"/>
  <c r="N65" i="4"/>
  <c r="N62" i="4"/>
  <c r="N57" i="4"/>
  <c r="N54" i="4"/>
  <c r="N60" i="4"/>
  <c r="N31" i="4"/>
  <c r="M31" i="4" s="1"/>
  <c r="U31" i="4" s="1"/>
  <c r="W31" i="4" s="1"/>
  <c r="Y31" i="4" s="1"/>
  <c r="N28" i="4"/>
  <c r="N25" i="4"/>
  <c r="M25" i="4" s="1"/>
  <c r="N12" i="4"/>
  <c r="M12" i="4" s="1"/>
  <c r="L81" i="4"/>
  <c r="L74" i="4"/>
  <c r="L71" i="4"/>
  <c r="L65" i="4"/>
  <c r="L68" i="4"/>
  <c r="S68" i="4" s="1"/>
  <c r="L62" i="4"/>
  <c r="L60" i="4"/>
  <c r="L57" i="4"/>
  <c r="L54" i="4"/>
  <c r="X56" i="4"/>
  <c r="Z56" i="4" s="1"/>
  <c r="U56" i="4"/>
  <c r="W56" i="4" s="1"/>
  <c r="Y56" i="4" s="1"/>
  <c r="L48" i="4"/>
  <c r="L39" i="4"/>
  <c r="L11" i="4" s="1"/>
  <c r="V89" i="4"/>
  <c r="X89" i="4" s="1"/>
  <c r="Z89" i="4" s="1"/>
  <c r="U89" i="4"/>
  <c r="W89" i="4" s="1"/>
  <c r="Y89" i="4" s="1"/>
  <c r="V88" i="4"/>
  <c r="X88" i="4" s="1"/>
  <c r="Z88" i="4" s="1"/>
  <c r="U88" i="4"/>
  <c r="W88" i="4" s="1"/>
  <c r="Y88" i="4" s="1"/>
  <c r="V87" i="4"/>
  <c r="X87" i="4" s="1"/>
  <c r="Z87" i="4" s="1"/>
  <c r="U87" i="4"/>
  <c r="W87" i="4" s="1"/>
  <c r="Y87" i="4" s="1"/>
  <c r="V86" i="4"/>
  <c r="X86" i="4" s="1"/>
  <c r="Z86" i="4" s="1"/>
  <c r="U86" i="4"/>
  <c r="W86" i="4" s="1"/>
  <c r="Y86" i="4" s="1"/>
  <c r="V82" i="4"/>
  <c r="X82" i="4" s="1"/>
  <c r="Z82" i="4" s="1"/>
  <c r="U82" i="4"/>
  <c r="W82" i="4" s="1"/>
  <c r="Y82" i="4" s="1"/>
  <c r="P81" i="4"/>
  <c r="P80" i="4" s="1"/>
  <c r="N81" i="4"/>
  <c r="N80" i="4" s="1"/>
  <c r="V79" i="4"/>
  <c r="X79" i="4" s="1"/>
  <c r="Z79" i="4" s="1"/>
  <c r="U79" i="4"/>
  <c r="W79" i="4" s="1"/>
  <c r="Y79" i="4" s="1"/>
  <c r="V78" i="4"/>
  <c r="X78" i="4" s="1"/>
  <c r="Z78" i="4" s="1"/>
  <c r="U78" i="4"/>
  <c r="W78" i="4" s="1"/>
  <c r="Y78" i="4" s="1"/>
  <c r="V77" i="4"/>
  <c r="X77" i="4" s="1"/>
  <c r="Z77" i="4" s="1"/>
  <c r="U77" i="4"/>
  <c r="W77" i="4" s="1"/>
  <c r="Y77" i="4" s="1"/>
  <c r="V76" i="4"/>
  <c r="X76" i="4" s="1"/>
  <c r="Z76" i="4" s="1"/>
  <c r="U76" i="4"/>
  <c r="W76" i="4" s="1"/>
  <c r="Y76" i="4" s="1"/>
  <c r="U75" i="4"/>
  <c r="W75" i="4" s="1"/>
  <c r="Y75" i="4" s="1"/>
  <c r="U74" i="4"/>
  <c r="W74" i="4" s="1"/>
  <c r="Y74" i="4" s="1"/>
  <c r="I74" i="4"/>
  <c r="V72" i="4"/>
  <c r="X72" i="4" s="1"/>
  <c r="Z72" i="4" s="1"/>
  <c r="U72" i="4"/>
  <c r="W72" i="4" s="1"/>
  <c r="Y72" i="4" s="1"/>
  <c r="I71" i="4"/>
  <c r="U67" i="4"/>
  <c r="W67" i="4" s="1"/>
  <c r="Y67" i="4" s="1"/>
  <c r="U66" i="4"/>
  <c r="W66" i="4" s="1"/>
  <c r="Y66" i="4" s="1"/>
  <c r="U63" i="4"/>
  <c r="W63" i="4" s="1"/>
  <c r="Y63" i="4" s="1"/>
  <c r="U61" i="4"/>
  <c r="W61" i="4" s="1"/>
  <c r="Y61" i="4" s="1"/>
  <c r="X60" i="4"/>
  <c r="Z60" i="4" s="1"/>
  <c r="U60" i="4"/>
  <c r="X55" i="4"/>
  <c r="Z55" i="4" s="1"/>
  <c r="U55" i="4"/>
  <c r="W55" i="4" s="1"/>
  <c r="Y55" i="4" s="1"/>
  <c r="X54" i="4"/>
  <c r="Z54" i="4" s="1"/>
  <c r="W52" i="4"/>
  <c r="Y52" i="4" s="1"/>
  <c r="U49" i="4"/>
  <c r="W49" i="4" s="1"/>
  <c r="Y49" i="4" s="1"/>
  <c r="U47" i="4"/>
  <c r="W47" i="4" s="1"/>
  <c r="Y47" i="4" s="1"/>
  <c r="U46" i="4"/>
  <c r="W46" i="4" s="1"/>
  <c r="Y46" i="4" s="1"/>
  <c r="V44" i="4"/>
  <c r="T43" i="4"/>
  <c r="X42" i="4"/>
  <c r="Z42" i="4" s="1"/>
  <c r="X41" i="4"/>
  <c r="Z41" i="4" s="1"/>
  <c r="U41" i="4"/>
  <c r="X40" i="4"/>
  <c r="Z40" i="4" s="1"/>
  <c r="U40" i="4"/>
  <c r="X39" i="4"/>
  <c r="Z39" i="4" s="1"/>
  <c r="U39" i="4"/>
  <c r="V38" i="4"/>
  <c r="X38" i="4" s="1"/>
  <c r="Z38" i="4" s="1"/>
  <c r="U38" i="4"/>
  <c r="W38" i="4" s="1"/>
  <c r="Y38" i="4" s="1"/>
  <c r="U37" i="4"/>
  <c r="W37" i="4" s="1"/>
  <c r="Y37" i="4" s="1"/>
  <c r="U35" i="4"/>
  <c r="W35" i="4" s="1"/>
  <c r="Y35" i="4" s="1"/>
  <c r="U33" i="4"/>
  <c r="W33" i="4" s="1"/>
  <c r="Y33" i="4" s="1"/>
  <c r="V32" i="4"/>
  <c r="U32" i="4"/>
  <c r="W32" i="4" s="1"/>
  <c r="Y32" i="4" s="1"/>
  <c r="U26" i="4"/>
  <c r="W26" i="4" s="1"/>
  <c r="Y26" i="4" s="1"/>
  <c r="U24" i="4"/>
  <c r="W24" i="4" s="1"/>
  <c r="Y24" i="4" s="1"/>
  <c r="V23" i="4"/>
  <c r="X23" i="4" s="1"/>
  <c r="Z23" i="4" s="1"/>
  <c r="U23" i="4"/>
  <c r="W23" i="4" s="1"/>
  <c r="Y23" i="4" s="1"/>
  <c r="W21" i="4"/>
  <c r="Y21" i="4" s="1"/>
  <c r="N20" i="4"/>
  <c r="M20" i="4" s="1"/>
  <c r="V19" i="4"/>
  <c r="X19" i="4" s="1"/>
  <c r="Z19" i="4" s="1"/>
  <c r="V18" i="4"/>
  <c r="X18" i="4" s="1"/>
  <c r="Z18" i="4" s="1"/>
  <c r="W18" i="4"/>
  <c r="Y18" i="4" s="1"/>
  <c r="V14" i="4"/>
  <c r="X14" i="4" s="1"/>
  <c r="Z14" i="4" s="1"/>
  <c r="W14" i="4"/>
  <c r="Y14" i="4" s="1"/>
  <c r="W13" i="4"/>
  <c r="Y13" i="4" s="1"/>
  <c r="U12" i="4"/>
  <c r="W12" i="4" s="1"/>
  <c r="Y12" i="4" s="1"/>
  <c r="T12" i="4"/>
  <c r="U25" i="4" l="1"/>
  <c r="W25" i="4" s="1"/>
  <c r="V68" i="4"/>
  <c r="X68" i="4" s="1"/>
  <c r="Z68" i="4" s="1"/>
  <c r="O57" i="4"/>
  <c r="U20" i="4"/>
  <c r="W20" i="4" s="1"/>
  <c r="Y20" i="4" s="1"/>
  <c r="T11" i="4"/>
  <c r="T90" i="4" s="1"/>
  <c r="S62" i="4"/>
  <c r="Q62" i="4"/>
  <c r="U62" i="4" s="1"/>
  <c r="W62" i="4" s="1"/>
  <c r="Y62" i="4" s="1"/>
  <c r="V28" i="4"/>
  <c r="X28" i="4" s="1"/>
  <c r="Z28" i="4" s="1"/>
  <c r="V57" i="4"/>
  <c r="X57" i="4" s="1"/>
  <c r="Z57" i="4" s="1"/>
  <c r="M57" i="4"/>
  <c r="Q11" i="4"/>
  <c r="L80" i="4"/>
  <c r="Q81" i="4"/>
  <c r="S81" i="4"/>
  <c r="V62" i="4"/>
  <c r="X62" i="4" s="1"/>
  <c r="Z62" i="4" s="1"/>
  <c r="V48" i="4"/>
  <c r="M48" i="4"/>
  <c r="Q71" i="4"/>
  <c r="S71" i="4"/>
  <c r="P70" i="4"/>
  <c r="V70" i="4" s="1"/>
  <c r="X70" i="4" s="1"/>
  <c r="Z70" i="4" s="1"/>
  <c r="O71" i="4"/>
  <c r="S48" i="4"/>
  <c r="Q48" i="4"/>
  <c r="Q57" i="4"/>
  <c r="S57" i="4"/>
  <c r="Q65" i="4"/>
  <c r="S65" i="4"/>
  <c r="M65" i="4"/>
  <c r="O68" i="4"/>
  <c r="U68" i="4" s="1"/>
  <c r="W68" i="4" s="1"/>
  <c r="Y68" i="4" s="1"/>
  <c r="O48" i="4"/>
  <c r="V65" i="4"/>
  <c r="X65" i="4" s="1"/>
  <c r="Z65" i="4" s="1"/>
  <c r="X48" i="4"/>
  <c r="Z48" i="4" s="1"/>
  <c r="P53" i="4"/>
  <c r="V31" i="4"/>
  <c r="X31" i="4" s="1"/>
  <c r="Z31" i="4" s="1"/>
  <c r="V43" i="4"/>
  <c r="X43" i="4" s="1"/>
  <c r="Z43" i="4" s="1"/>
  <c r="N11" i="4"/>
  <c r="V25" i="4"/>
  <c r="X25" i="4" s="1"/>
  <c r="Z25" i="4" s="1"/>
  <c r="V20" i="4"/>
  <c r="X20" i="4" s="1"/>
  <c r="Z20" i="4" s="1"/>
  <c r="L53" i="4"/>
  <c r="N53" i="4"/>
  <c r="N64" i="4"/>
  <c r="V12" i="4"/>
  <c r="X12" i="4" s="1"/>
  <c r="Z12" i="4" s="1"/>
  <c r="L70" i="4"/>
  <c r="P64" i="4"/>
  <c r="X32" i="4"/>
  <c r="Z32" i="4" s="1"/>
  <c r="P11" i="4"/>
  <c r="O11" i="4" s="1"/>
  <c r="L64" i="4"/>
  <c r="V71" i="4"/>
  <c r="V81" i="4"/>
  <c r="V80" i="4"/>
  <c r="X80" i="4" s="1"/>
  <c r="Z80" i="4" s="1"/>
  <c r="M64" i="4" l="1"/>
  <c r="O53" i="4"/>
  <c r="U71" i="4"/>
  <c r="W71" i="4" s="1"/>
  <c r="Y71" i="4" s="1"/>
  <c r="U48" i="4"/>
  <c r="W48" i="4" s="1"/>
  <c r="Y48" i="4" s="1"/>
  <c r="U81" i="4"/>
  <c r="W81" i="4" s="1"/>
  <c r="Y81" i="4" s="1"/>
  <c r="U65" i="4"/>
  <c r="O64" i="4"/>
  <c r="V53" i="4"/>
  <c r="X53" i="4" s="1"/>
  <c r="Z53" i="4" s="1"/>
  <c r="M53" i="4"/>
  <c r="V11" i="4"/>
  <c r="X11" i="4" s="1"/>
  <c r="Z11" i="4" s="1"/>
  <c r="M11" i="4"/>
  <c r="U11" i="4" s="1"/>
  <c r="W11" i="4" s="1"/>
  <c r="Y11" i="4" s="1"/>
  <c r="O70" i="4"/>
  <c r="S80" i="4"/>
  <c r="Q80" i="4"/>
  <c r="U57" i="4"/>
  <c r="W57" i="4" s="1"/>
  <c r="Y57" i="4" s="1"/>
  <c r="P90" i="4"/>
  <c r="S64" i="4"/>
  <c r="Q64" i="4"/>
  <c r="Q70" i="4"/>
  <c r="S70" i="4"/>
  <c r="S53" i="4"/>
  <c r="Q53" i="4"/>
  <c r="N90" i="4"/>
  <c r="L90" i="4"/>
  <c r="Q90" i="4" s="1"/>
  <c r="V64" i="4"/>
  <c r="X64" i="4" s="1"/>
  <c r="Z64" i="4" s="1"/>
  <c r="X71" i="4"/>
  <c r="Z71" i="4" s="1"/>
  <c r="X81" i="4"/>
  <c r="Z81" i="4" s="1"/>
  <c r="U64" i="4" l="1"/>
  <c r="W64" i="4" s="1"/>
  <c r="Y64" i="4" s="1"/>
  <c r="S90" i="4"/>
  <c r="U80" i="4"/>
  <c r="W80" i="4" s="1"/>
  <c r="Y80" i="4" s="1"/>
  <c r="U53" i="4"/>
  <c r="W53" i="4" s="1"/>
  <c r="Y53" i="4" s="1"/>
  <c r="O90" i="4"/>
  <c r="U70" i="4"/>
  <c r="W70" i="4" s="1"/>
  <c r="Y70" i="4" s="1"/>
  <c r="V90" i="4"/>
  <c r="X90" i="4" s="1"/>
  <c r="Z90" i="4" s="1"/>
  <c r="M90" i="4"/>
  <c r="U90" i="4" l="1"/>
  <c r="W90" i="4" s="1"/>
  <c r="Y90" i="4" s="1"/>
</calcChain>
</file>

<file path=xl/sharedStrings.xml><?xml version="1.0" encoding="utf-8"?>
<sst xmlns="http://schemas.openxmlformats.org/spreadsheetml/2006/main" count="392" uniqueCount="217">
  <si>
    <t>Evaluasi Terhadap Hasil Renja Perangkat Daerah Lingkup Kabupaten Sukabumi</t>
  </si>
  <si>
    <t>Renja Kecamatan Parungkuda Kabupaten Sukabumi</t>
  </si>
  <si>
    <t>Indikator dan target kinerja PD Kabupaten/Kota yang mengacu pada sasaran RPJMD</t>
  </si>
  <si>
    <t>No.</t>
  </si>
  <si>
    <t>Sasaran</t>
  </si>
  <si>
    <t>Program/Kegiatan/Sub Kegiatan</t>
  </si>
  <si>
    <t>Indikator Kinerja Program (outcome)/Kegiatan (output)</t>
  </si>
  <si>
    <t>Target Renstra PD pada tahun 2021-2026</t>
  </si>
  <si>
    <t>Realisasi Capaian Kinerja Renstra PD sampai dengan Renja PD Tahun 2021</t>
  </si>
  <si>
    <t>Target Kinerja dan Anggaran Renja PD Tahun 2022</t>
  </si>
  <si>
    <t>Realisasi Kinerja Pada Triwulan Realisasi Capaian Kinerja dan Anggaran Renja PD yang dievaluasi</t>
  </si>
  <si>
    <t>Realisasi Capaian Kinerja dan Anggaran Renja PD yang dievaluasi</t>
  </si>
  <si>
    <t>Unit SKPD Penanggung Jawab</t>
  </si>
  <si>
    <t>I</t>
  </si>
  <si>
    <t>II</t>
  </si>
  <si>
    <t>III</t>
  </si>
  <si>
    <t>IV</t>
  </si>
  <si>
    <t>K</t>
  </si>
  <si>
    <t>Rp</t>
  </si>
  <si>
    <t>Meningkatnya kualitas Birokrasi dan Kualitas Pelayanan Publik</t>
  </si>
  <si>
    <t>Program Penunjang Urusan Pemerintahan Daerah</t>
  </si>
  <si>
    <t xml:space="preserve">Cakupan Pengelolaan Laporan Perangkat Daerah </t>
  </si>
  <si>
    <t xml:space="preserve">Kec Prungkuda </t>
  </si>
  <si>
    <t>Perencanaan, penganggaran, dan evaluasi kinerja perangkat daerah</t>
  </si>
  <si>
    <t xml:space="preserve">Persentase Perencanaan dan Pelaporan Capaian Kinerja yang tepat waktu dan sesuai dengan perundang-undangan </t>
  </si>
  <si>
    <t>Penyusunan Dokumen Perencanaan Perangkat Daerah</t>
  </si>
  <si>
    <t>Output : Tesusunnya dokumen perencanaan renstra dan renja perangkat daerah yang akuntabel  Outcome: dokumen renstra dan renja, RKA, DPA, RKAP,DPPA</t>
  </si>
  <si>
    <t>1 dok</t>
  </si>
  <si>
    <t>Koordinasi dan penyusunan Dokueman RKA-SKPD</t>
  </si>
  <si>
    <t>Output : koordiansi dan singkronisasi RKA; Outcome : Dokeuman RKA</t>
  </si>
  <si>
    <t>Koordiansi dan penyusunan dokumen perubahan RKA-SKPD</t>
  </si>
  <si>
    <t>Output : koordiansi dan Singkronisasi RKA-P, : Outcome : dokeuman RKA-P</t>
  </si>
  <si>
    <t>-</t>
  </si>
  <si>
    <t>Koordiansi dan penyusunan DPA-SKPD</t>
  </si>
  <si>
    <t>Out put : tersusunnya dok DPA; Outcome : dok DPA</t>
  </si>
  <si>
    <t>Koordiansi dan penyusunan Dokumen Perubahan DAP-SKPD</t>
  </si>
  <si>
    <t>Koordinasi dan Penyusunan Laporan Capaian Kinerja dan Ikhtisar Realisasi Kinerja SKPD</t>
  </si>
  <si>
    <t>Output : Tersusunnya   Laporan Capaian Kinerja dan Ikhtisar Realisasi Kinerja SKPD Outcome :Dokumen Laporan capaian kinerja dan ikhtiar realisasi kinerja</t>
  </si>
  <si>
    <t>2 dok</t>
  </si>
  <si>
    <t xml:space="preserve">Evaluasi Kinerja Perangkat Daerah </t>
  </si>
  <si>
    <t>Output : Koordiansi dan Konsultasi ; Outcome : terjalinnya korodinasi yang baik</t>
  </si>
  <si>
    <t>Administrasi Keuangan Perangkat Daerah</t>
  </si>
  <si>
    <t>Persentase Pelaksanaan Penatausahaan Keuangan dan Pelaporan Keuagan yang tepat waktu dan sesuai perundang-undangan</t>
  </si>
  <si>
    <t>Penyediaan Gaji dan Tunjangan ASN</t>
  </si>
  <si>
    <t>output : Tersedianya anggaran untuk gaji dan tunjangan pegawai ASN outcome : gaji dan tunjangan ASN terpenuhi</t>
  </si>
  <si>
    <t xml:space="preserve">1 Tahun </t>
  </si>
  <si>
    <t>Koordinasi dan penyusunan laporan keuangan akhir Tahun SKPD</t>
  </si>
  <si>
    <t xml:space="preserve">output: Tersedianya anggaran koordinasi (perjalanan dinas) outcome: Dokumen Hasil Rekonsiliasi </t>
  </si>
  <si>
    <t>Koordinasi dan penyusunan laporan keuangan bulanan/triwulan/semesteran SKPD</t>
  </si>
  <si>
    <t xml:space="preserve">output :Tersusunnya Pelaporan dan Analisis Prognosis Outcome: Dokumen Prognosis Realisasi Anggaran </t>
  </si>
  <si>
    <t xml:space="preserve">Penyusunan laporan dan realisasi Prognosis Realisasi Anggaran </t>
  </si>
  <si>
    <t>Administrasi Barang Milik Daerah pada Perangkat Daerah</t>
  </si>
  <si>
    <t xml:space="preserve">Prosetase pelaksanaan Kegiatan rekonsiliasi Barang Milik Daerah </t>
  </si>
  <si>
    <t>Rekonsiliasi dan penyusunan Barang  Daerah &lt;ilik SKPD</t>
  </si>
  <si>
    <t>out put : terlaksananya rekonsiliasi Aset BMD</t>
  </si>
  <si>
    <t>12 bln</t>
  </si>
  <si>
    <t>Administrasi Kepegawaian Perangkat Daerah</t>
  </si>
  <si>
    <t xml:space="preserve">Persentase ASN yang memiliki kesesuaian kompetensi </t>
  </si>
  <si>
    <t xml:space="preserve">Koordinasi dan pelaksanaan Sistem Informasi Kepegawaian </t>
  </si>
  <si>
    <t xml:space="preserve">Output : korodiansi kepegawaian  : Outcome : Peningkatan Kapasitas Pegawai </t>
  </si>
  <si>
    <t>Pengadaan Pakaian Dinas Beserta Atribut Kelengkapannya</t>
  </si>
  <si>
    <t>Output :Tersedianya  pakaian dinas, Outcome Terwujudnya disiplin pegawai</t>
  </si>
  <si>
    <t>Administrasi Umum Perangkat Daerah</t>
  </si>
  <si>
    <t xml:space="preserve">Persentase  Pemenuhan Kebutuhan Umum Pelayanan Perkantoran </t>
  </si>
  <si>
    <t>Output :Tersedianya peralatan dan perlangkapan kantor ; Outcome : Perlatan dan perlengkapan kantor</t>
  </si>
  <si>
    <t>Penyediaan Peralatan Ruimah Tangga</t>
  </si>
  <si>
    <t xml:space="preserve">Output :Tersedianya  peralatan rumah tangga ; Outcome : terfasilitasinya kegiatan kantor </t>
  </si>
  <si>
    <t>Penyediaan Bahan Logistik Kantor</t>
  </si>
  <si>
    <t>Output :Tersedianya kebutuhan ATK  , Outcome Lancarnya administrasi perkantoran</t>
  </si>
  <si>
    <t>Penyediaan Barang Cetakan dan Penggandaan</t>
  </si>
  <si>
    <t>Output :Tersedianya kebutuhan barang cetakan dan penggandaan, Outcome Terpenuhinya kegiatan administrasi kantor</t>
  </si>
  <si>
    <t>Penyediaan rapat koordinasi dan Kosnultasi SKPD</t>
  </si>
  <si>
    <t>Output : Tersedianya mamin rapat dan Belanja SPPD                  Outcome : Terpenuhinya kegiatan kantor</t>
  </si>
  <si>
    <t>Dukungan Pelaksanaan Sistem Pemerintahan Berbasis Elektronik pada SKPD</t>
  </si>
  <si>
    <t>Output : Website  , Outcome  Pelayanan optimal</t>
  </si>
  <si>
    <t>Pengadaan barang milik daerah penunjang urusan pemerintah daerah</t>
  </si>
  <si>
    <t>Persentase Pengadaan Sarana dan Prasarana Kantor yang tepat waktu dan sesuai Peraturan Perundang-undangan</t>
  </si>
  <si>
    <t>Pengadaan Kendaraan Dinas Operasional atau Lapangan</t>
  </si>
  <si>
    <t>Output: Mobil Dinas Camat Outcome: Tergantinya Mobil Dinas</t>
  </si>
  <si>
    <t>Pengadaan Mebeulair</t>
  </si>
  <si>
    <t xml:space="preserve">‘Output: Tesedianya Kursi, meja Outcome: meja kursi </t>
  </si>
  <si>
    <t>Pengadaan Gedung Kantor atau Bangunan Lainnya</t>
  </si>
  <si>
    <t>'Output: Rehabilitasi Bangunan kantor dan Rumah Dinas Outcome: tertatanya kantor kecamatan</t>
  </si>
  <si>
    <t>Penyediaan jasa penunjang urusan pemerintahan daerah</t>
  </si>
  <si>
    <t>Persentase Pemenuhan Kebutuhan Jasa Langganan Kebutuhan Perkantoran</t>
  </si>
  <si>
    <t>Penyediaan Jasa Surat Menyurat</t>
  </si>
  <si>
    <t>'Output: ATK Outcome:  tersedianya Fasilitas Untuk Kegiatan Surat Menyurat</t>
  </si>
  <si>
    <t>Penyediaan Jasa Komunikasi, Sumber Daya Air dan Listrik</t>
  </si>
  <si>
    <t>'Output:  Pembayaran Liostrik, Internet Outcome:  tersedianya Listrik dan Internet</t>
  </si>
  <si>
    <t>Penyediaan Jasa Pelayanan Umum Kantor</t>
  </si>
  <si>
    <t>'Output:  Honor Non PNS, Honor Da’I, BPJS Outcome:  Terbayarkannya Honor</t>
  </si>
  <si>
    <t>Pemeliharaan Barang Milik Daerah Penunjang Urusan Pemerintahan Daerah</t>
  </si>
  <si>
    <t xml:space="preserve">Persentase Pelaksanaan Penatausahaan Admininstrasi Barang Milik Daerah yang tepat waktu sesuai dengan perundang-undangan </t>
  </si>
  <si>
    <t>Penyediaan Jasa Pemeliharaan, Biaya Pemeliharaan, dan Pajak Kendaraan Perorangan Dinas atau kendaraan Dinas Jabatan</t>
  </si>
  <si>
    <t xml:space="preserve">'Output:  Pemeliharaan Kendaraan Dinas,Pajak, BBM Struktural Outcome:  Terpeliharanya Kendaraan dinas dan Terbayarkannya BBM </t>
  </si>
  <si>
    <t>Pemeliharaan Mebel</t>
  </si>
  <si>
    <t>Output:pemeliharaan meja,kursi, lemari dll ; Outcome : Meja, kuri , lemari dll</t>
  </si>
  <si>
    <t>Pemeliharaan /rejabilitasi Bangunan Gedung kantor n</t>
  </si>
  <si>
    <t>Output: Pemeliharaan Gedung dan Rumah Dinas: Outcome:  Kantor dan Rumah dinas tertata Rapih</t>
  </si>
  <si>
    <t>1 tahun</t>
  </si>
  <si>
    <t>Meningkatnya efektifitas koordinasi penyelenggaraan pemerintahan dan kualitas pelayanan di kecamatan</t>
  </si>
  <si>
    <t>Program Penyelenggaraan Pemerintahan dan Pelayanan Publik</t>
  </si>
  <si>
    <t>Persentase peningkatan kualitas pelayanan publik</t>
  </si>
  <si>
    <t>Koordinasi Penyelenggaraan Kegiatan Pemerintah di Tingkat Kecamatan</t>
  </si>
  <si>
    <t>Koordinasi / Sinergi Perencanaan dan pelaksanaan kegiatan Pemerintah dengan Prerangkat Daerah dan Instansi Terkait</t>
  </si>
  <si>
    <t>Output: Tesedianya mamin rapat koordinasi/sinergi perencanaan dan pelaksanaan kegiatan Outcome: Terpenuhinyan kegiatan koordinasi di kecamatan</t>
  </si>
  <si>
    <t>Peningkatan Efektifitas Kegiatan Pemerintahan di tingkat Kecamatan</t>
  </si>
  <si>
    <t>Output :Terlaksananya Pembinaan Bidang Pelayanan Umun , Outcome Meningkatnya Pelayanan umum di kecamatan</t>
  </si>
  <si>
    <t>Koordinasi Sarana dan Prasarana pelayanan Umum</t>
  </si>
  <si>
    <t>Koordinasi / Sinergi dengan perangkat Daerah atau Instansi Vertikal yang terkait dalam pemeliharaan sarana dan prasarana pelayanan umum</t>
  </si>
  <si>
    <t>Output :Terlaksananya Pembinaan Bidang Pelayanan Umum, Outcome Meningkatnya Pelayanan umun di kecamatan</t>
  </si>
  <si>
    <t>Pelaksanaan Urusan Pemerintahan yang Dilimpahkan kepada Camat</t>
  </si>
  <si>
    <t>Pelaksanaan Urusan Pemerintahan yang Terkait dengan Non Perizinan</t>
  </si>
  <si>
    <t>Output : tersedianya Instensif kolektor PBB desa dan perjalan dinas serta oprasional dan biaya umum PBB ke desa Outcome: Terselenggaranya Kegiatan Intensifikasi PBB bagi para kadus</t>
  </si>
  <si>
    <t>Meningkatnya efektifitas pemberdayaan masyarakat di kecamatan</t>
  </si>
  <si>
    <t>Program Pemberdayaan Masyarakat Desa dan Keluharan</t>
  </si>
  <si>
    <t>Persentase peningkatan tingkat partisipasi masyarakat dalam pembangunan</t>
  </si>
  <si>
    <t>Koordinasi Kegiatan Pemberdayaan Desa</t>
  </si>
  <si>
    <t>Peningkatan partisipasi masyarakat dalam forum musyawarah perencanaan pembangunan di desa</t>
  </si>
  <si>
    <t>Output :Musrenbang desa dan Kecamatan , Outcome Dokumen Musrenbang Kecamatan</t>
  </si>
  <si>
    <t>Peningkatan efektifitas kegiatan pemberdayaan masyarakat di wilayah kecamatan</t>
  </si>
  <si>
    <t>Output :Terlaksananya Pembinaan Bidang Pemberdayaan Masyarakat dan Desa, Outcome Meningkatnya partisipasi pembangunan di desa</t>
  </si>
  <si>
    <t>Meningkatnya penerapan Perda dan perkada di kecamatan</t>
  </si>
  <si>
    <t>Program Koordinasi Ketentraman dan Ketertiban Umum</t>
  </si>
  <si>
    <t>Persentase  tingkat pelanggaran perda dan perkada yang terselesaikan</t>
  </si>
  <si>
    <t>Koordinasi Upaya Penyelenggaraan Ketentraman dan Ketertiban Umum</t>
  </si>
  <si>
    <t>Harmonisasi hubungan dengan tokoh agama dan tokoh masyarakat</t>
  </si>
  <si>
    <t>Output :Terlaksananya Pembinaan Bidang Kesejahteraan Sosial, Outcome adanya pemahaman masyarakat di bidang Kesejahteraan Sosial</t>
  </si>
  <si>
    <t>Koordinasi Penerapan dan penegakan peraturan daerah dan peraturan kepala daerah</t>
  </si>
  <si>
    <t>Koordinasi/sinergi dengan perangkat yang tugas dan fungsinya di bidang penegakan peraturan perundang-undangan dan/atau kepolisian negara republik indonesia</t>
  </si>
  <si>
    <t>Output :Terlaksananya Pembinaan Ketentraman Ketertiban , Outcome kondusifnya di desa- desa</t>
  </si>
  <si>
    <t>Menurunnya tingkat kerawanan sosial</t>
  </si>
  <si>
    <t>Program Penyelenggaraan Urusan Pemerintahan Umum</t>
  </si>
  <si>
    <t>Persentase angka konflik sosial yang terselesaikan</t>
  </si>
  <si>
    <t>Penyelenggaraan Urusan Pemerintahan Umum sesuai Penugasan Kepala Daerah</t>
  </si>
  <si>
    <t>Pembinaan Persatuan dan Kesatuan Bangsa</t>
  </si>
  <si>
    <t xml:space="preserve">Output: Terlaksananya Pembinaan Persatuan dan Kesatuan, Outcome: adanya pemahaman pentingnya menjaga persatuan dan kesatuan dalam bermasyarakat </t>
  </si>
  <si>
    <t>Pelaksanaan Tugas Forum koordinasi Pimpinan di Kecamatan</t>
  </si>
  <si>
    <t>Output: Tesedianya mamin rapat koordinasi pimpinan, Outcome: Terpenuhinyan kegiatan koordinasi di kecamatan</t>
  </si>
  <si>
    <t>Meningkatnya kualitas penyelenggaraan pemerintahan desa</t>
  </si>
  <si>
    <t>Program Pembinaan dan Pengawasan Pemerintahan Desa</t>
  </si>
  <si>
    <t>Rata rata persentase tingkat kepuasan masyarakat di tingkat desa</t>
  </si>
  <si>
    <t>Fasilitasi, Rekomendasi dan Koordinasi Pembinaan dan Pengawasan Pemerintahan Desa</t>
  </si>
  <si>
    <t>Fasilitasi administrasi tata pemerintahan desa</t>
  </si>
  <si>
    <t>Output :Terlaksananya Pembinaan Administrasi Desa, Outcome Tertibnya administrasi desa</t>
  </si>
  <si>
    <t>Fasilitasi Pengelolaan Keuangan Desa dan Pendayagunaan Aset Desa</t>
  </si>
  <si>
    <t>Output :Terlaksananya Pembinaan Administrasi keuangan Desa, Outcome Tertibnya administrasi keuangan desa</t>
  </si>
  <si>
    <t>Fasilitasi Penerapan dan Penegakjan Peraturan Perundang - undangan</t>
  </si>
  <si>
    <t>Output :Terlaksananya Pembinaan penerapan Perundang undangan, Outcome Tertibnya pemerintahan desa yang sesuai aturan perundang undangan</t>
  </si>
  <si>
    <t>Fasilitasi sinkronisasi perencanaan pembangunan daerah dengan pembangunan desa</t>
  </si>
  <si>
    <t>Output :Terlaksananya Musrenbang, Outcome Tersusunnya Dokumen Musrenbang Kecamatan</t>
  </si>
  <si>
    <t>Fasilitasi Program dan Pelaksanaan Pemberdayaan Masyarakat Desa</t>
  </si>
  <si>
    <t>Rata-rata capaian kinerja (%)</t>
  </si>
  <si>
    <t>Predikat Kinerja</t>
  </si>
  <si>
    <t>Faktor pendorong keberhasilan kinerja:</t>
  </si>
  <si>
    <t>Faktor penghambat pencapaian kinerja:</t>
  </si>
  <si>
    <t>Tindak lanjut yang diperlukan dalam triwulan berikutnya*):</t>
  </si>
  <si>
    <t>Tindak lanjut yang diperlukan dalam Renja Perangkat Daerah Kabupaten Sukabumi berikutnya *):</t>
  </si>
  <si>
    <t>*) Diisi oleh Kepala Bappeda</t>
  </si>
  <si>
    <t xml:space="preserve"> </t>
  </si>
  <si>
    <t>Disusun</t>
  </si>
  <si>
    <t>_________________, tanggal ____________</t>
  </si>
  <si>
    <t>CAMAT PARUNGKUDA</t>
  </si>
  <si>
    <t>KEPALA PBAPPELITBANGDA</t>
  </si>
  <si>
    <t>KABUPATEN SUKABUMI</t>
  </si>
  <si>
    <t>drs.H. Abdul Wasit</t>
  </si>
  <si>
    <t>NIP. 197602012002121005</t>
  </si>
  <si>
    <t>(NIP)</t>
  </si>
  <si>
    <t>Target Kinerja dan Anggaran Renja PD Tahun 2023</t>
  </si>
  <si>
    <t>15=13/5*100%</t>
  </si>
  <si>
    <t>3 Dok</t>
  </si>
  <si>
    <t>1 Tahun</t>
  </si>
  <si>
    <t>2 Dok</t>
  </si>
  <si>
    <t>12 Laporan</t>
  </si>
  <si>
    <t>Penatausahaan Barang Milik Daerah pada SKPD</t>
  </si>
  <si>
    <t>out put : tersusunnya laporan BMD</t>
  </si>
  <si>
    <t>3 Dokumen</t>
  </si>
  <si>
    <t>26 Stel</t>
  </si>
  <si>
    <t>2 Paket</t>
  </si>
  <si>
    <t>Penyediaan bahan bacaan dan Peraturan Peundang-undangan</t>
  </si>
  <si>
    <t xml:space="preserve">Output : Tersedianya bahan bacaan                   Outcome : Akuratnya informasi dan pemberitaan </t>
  </si>
  <si>
    <t>2 Laporan</t>
  </si>
  <si>
    <t>12 Bulan</t>
  </si>
  <si>
    <t>13 Bulan\</t>
  </si>
  <si>
    <t>10 Unit</t>
  </si>
  <si>
    <t>Pemeliharaan Peralatan dan Mesin Lainnya</t>
  </si>
  <si>
    <t>Output:  Pemeliharaan Peralatan dan Mesin Lainnya</t>
  </si>
  <si>
    <t>3 Jenis</t>
  </si>
  <si>
    <t>Penyelenggaraan Urusan Pemerintahan yang Tidak Dilaksanakan
oleh Unit Kerja Perangkat Daerah yang Ada di Kecamatan</t>
  </si>
  <si>
    <t>Output :Terlaksananya Penyelenggaraan Urusan Pemerintahan yang Tidak Dilaksanakan
oleh Unit Kerja Perangkat Daerah yang Ada di Kecamatan</t>
  </si>
  <si>
    <t>Fasilitasi Percepatan Pencapaian Standar Pelayanan Minimal di
Wilayah Kecamatan</t>
  </si>
  <si>
    <t>Output :Fasilitasi Percepatan Pencapaian Standar Pelayanan Minimal di
Wilayah Kecamatan</t>
  </si>
  <si>
    <t>6 Lembaga</t>
  </si>
  <si>
    <t xml:space="preserve">Pemberdayaan Lembaga Kemasyarakatan Tingkat Kecamatan </t>
  </si>
  <si>
    <t xml:space="preserve">Output :Pemberdayaan Lembaga Kemasyarakatan Tingkat Kecamatan </t>
  </si>
  <si>
    <t>Fasilitasi Pengembangan Usaha Ekonomi Masyarakat</t>
  </si>
  <si>
    <t>Output :Fasilitasi Pengembangan Usaha Ekonomi Masyarakat</t>
  </si>
  <si>
    <t>Sinergitas dengan Kepolisian Negara Republik Indonesia,
Tentara Nasional Indonesia dan Instansi Vertikal di Wilayah
Kecamatan</t>
  </si>
  <si>
    <t>Output :Terlaksananya Sinergitas dengan Kepolisian Negara Republik Indonesia,
Tentara Nasional Indonesia dan Instansi Vertikal di Wilayah
Kecamatan</t>
  </si>
  <si>
    <t>Fasilitasi Pelaksanaan Pemilihan Kepala Desa</t>
  </si>
  <si>
    <t>Output :Terlaksananya Fasilitasi Pelaksanaan Pemilihan Kepala Desa</t>
  </si>
  <si>
    <t>14=6+7+13</t>
  </si>
  <si>
    <t>JUMLAH</t>
  </si>
  <si>
    <t>Penyediaan Jasa Peralatan dan Perlengkapan Kantro</t>
  </si>
  <si>
    <t>Output: ATK Outcome:  tersedianya Fasilitas Peralatan dan Perlengkapan Kantor</t>
  </si>
  <si>
    <t>Fasilitas Penyelenggaraan Ketentraman dan Ketertiban Umum</t>
  </si>
  <si>
    <t>Output :Dokumen    Fasilitasi    dalam    rangka Penyelenggaraan  Ketenteraman  dan  Ketertiban
Umum</t>
  </si>
  <si>
    <t>Fasilitasi Pelasanaan Tugas, Fungsi, dan Kewajiban Lembaga Kemasyarakatan</t>
  </si>
  <si>
    <t>Output :Dokumen Fasilitasi Pelasanaan Tugas, Fungsi, dan Kewajiban Lembaga Kemasyarakatan</t>
  </si>
  <si>
    <t>Penyediaan pelratan dan perlengkapan kantor</t>
  </si>
  <si>
    <t>DEDEN SUMPENA, S.Pd.I,KP, M.Si</t>
  </si>
  <si>
    <t>Parungkuda,         Desember 2023</t>
  </si>
  <si>
    <t>Tingkat Capaian Kinerja dan Realisasi Anggaran Renstra PD s/d Tahun 2023 (%)</t>
  </si>
  <si>
    <t>Realisasi Kinerja dan Anggaran Renstra PD Tahun 2022</t>
  </si>
  <si>
    <t>SD Triwulan IV Tahun 2023</t>
  </si>
  <si>
    <t>Pelaksanaan urusan PemerintahanYang Dilimpahkan Kepda Camat</t>
  </si>
  <si>
    <t>Output:TerlaskananyaPelaksanaan Urusan Pemerintahan Yang dilimpahkan Kepada Camat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</si>
</sst>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64" formatCode="_-* #,##0_-;\-* #,##0_-;_-* &quot;-&quot;??_-;_-@_-"/>
    <numFmt numFmtId="165" formatCode="_(* #,##0.00_);_(* \(#,##0.00\);_(* &quot;-&quot;??_);_(@_)"/>
    <numFmt numFmtId="166" formatCode="0.0%"/>
    <numFmt numFmtId="167" formatCode="0.000%"/>
  </numFmts>
  <fonts count="26">
    <font>
      <sz val="11"/>
      <color theme="1"/>
      <name val="Calibri"/>
      <charset val="1"/>
      <scheme val="minor"/>
    </font>
    <font>
      <sz val="12"/>
      <color theme="1"/>
      <name val="Calibri"/>
      <scheme val="minor"/>
    </font>
    <font>
      <i/>
      <sz val="8"/>
      <color theme="1"/>
      <name val="Arial"/>
    </font>
    <font>
      <b/>
      <sz val="12"/>
      <color theme="1"/>
      <name val="Calibri"/>
      <scheme val="minor"/>
    </font>
    <font>
      <b/>
      <i/>
      <sz val="8"/>
      <color theme="1"/>
      <name val="Arial"/>
    </font>
    <font>
      <b/>
      <i/>
      <sz val="8"/>
      <color rgb="FF000000"/>
      <name val="Arial"/>
    </font>
    <font>
      <i/>
      <sz val="8"/>
      <color rgb="FF000000"/>
      <name val="Arial"/>
    </font>
    <font>
      <i/>
      <sz val="8"/>
      <name val="Arial"/>
    </font>
    <font>
      <u/>
      <sz val="12"/>
      <color theme="1"/>
      <name val="Calibri"/>
      <scheme val="minor"/>
    </font>
    <font>
      <b/>
      <sz val="11"/>
      <color theme="1"/>
      <name val="Calibri"/>
      <scheme val="minor"/>
    </font>
    <font>
      <sz val="11"/>
      <color theme="1"/>
      <name val="Calibri"/>
      <charset val="134"/>
      <scheme val="minor"/>
    </font>
    <font>
      <b/>
      <i/>
      <sz val="8"/>
      <color theme="1"/>
      <name val="Arial"/>
      <family val="2"/>
    </font>
    <font>
      <b/>
      <i/>
      <sz val="8"/>
      <color rgb="FF000000"/>
      <name val="Arial"/>
      <family val="2"/>
    </font>
    <font>
      <i/>
      <sz val="8"/>
      <color theme="1"/>
      <name val="Arial"/>
      <family val="2"/>
    </font>
    <font>
      <i/>
      <sz val="8"/>
      <name val="Arial"/>
      <family val="2"/>
    </font>
    <font>
      <i/>
      <sz val="8"/>
      <color rgb="FF000000"/>
      <name val="Arial"/>
      <family val="2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charset val="1"/>
      <scheme val="minor"/>
    </font>
    <font>
      <b/>
      <sz val="8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i/>
      <sz val="8"/>
      <name val="Arial"/>
      <family val="2"/>
    </font>
    <font>
      <b/>
      <sz val="9"/>
      <color theme="1"/>
      <name val="Calibri"/>
      <family val="2"/>
      <scheme val="minor"/>
    </font>
    <font>
      <sz val="8"/>
      <color rgb="FF000000"/>
      <name val="Open Sans"/>
      <family val="2"/>
    </font>
    <font>
      <b/>
      <u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165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/>
  </cellStyleXfs>
  <cellXfs count="18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10" fontId="1" fillId="0" borderId="0" xfId="0" applyNumberFormat="1" applyFont="1"/>
    <xf numFmtId="164" fontId="1" fillId="0" borderId="0" xfId="1" applyNumberFormat="1" applyFont="1" applyAlignment="1"/>
    <xf numFmtId="9" fontId="1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10" fontId="1" fillId="0" borderId="0" xfId="0" applyNumberFormat="1" applyFont="1" applyAlignment="1">
      <alignment horizontal="center"/>
    </xf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64" fontId="1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9" fontId="4" fillId="3" borderId="1" xfId="0" applyNumberFormat="1" applyFont="1" applyFill="1" applyBorder="1" applyAlignment="1">
      <alignment horizontal="center" vertical="center"/>
    </xf>
    <xf numFmtId="164" fontId="4" fillId="3" borderId="1" xfId="1" applyNumberFormat="1" applyFont="1" applyFill="1" applyBorder="1" applyAlignment="1">
      <alignment horizontal="right" vertical="center"/>
    </xf>
    <xf numFmtId="10" fontId="4" fillId="3" borderId="1" xfId="0" applyNumberFormat="1" applyFont="1" applyFill="1" applyBorder="1" applyAlignment="1">
      <alignment horizontal="right" vertical="center"/>
    </xf>
    <xf numFmtId="0" fontId="2" fillId="0" borderId="1" xfId="0" applyFont="1" applyBorder="1"/>
    <xf numFmtId="9" fontId="2" fillId="4" borderId="1" xfId="0" applyNumberFormat="1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right" vertical="center"/>
    </xf>
    <xf numFmtId="10" fontId="2" fillId="4" borderId="1" xfId="0" applyNumberFormat="1" applyFont="1" applyFill="1" applyBorder="1" applyAlignment="1">
      <alignment horizontal="right" vertical="center"/>
    </xf>
    <xf numFmtId="164" fontId="4" fillId="4" borderId="1" xfId="1" applyNumberFormat="1" applyFont="1" applyFill="1" applyBorder="1" applyAlignment="1">
      <alignment horizontal="right" vertical="center"/>
    </xf>
    <xf numFmtId="9" fontId="2" fillId="0" borderId="1" xfId="0" applyNumberFormat="1" applyFont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right" vertical="center"/>
    </xf>
    <xf numFmtId="10" fontId="2" fillId="0" borderId="1" xfId="0" applyNumberFormat="1" applyFont="1" applyBorder="1" applyAlignment="1">
      <alignment horizontal="right" vertical="center"/>
    </xf>
    <xf numFmtId="164" fontId="2" fillId="0" borderId="1" xfId="1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/>
    </xf>
    <xf numFmtId="164" fontId="2" fillId="4" borderId="1" xfId="1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/>
    </xf>
    <xf numFmtId="10" fontId="4" fillId="0" borderId="1" xfId="0" applyNumberFormat="1" applyFont="1" applyBorder="1" applyAlignment="1">
      <alignment horizontal="right" vertical="center"/>
    </xf>
    <xf numFmtId="164" fontId="4" fillId="0" borderId="1" xfId="1" applyNumberFormat="1" applyFont="1" applyFill="1" applyBorder="1" applyAlignment="1">
      <alignment horizontal="right" vertical="center"/>
    </xf>
    <xf numFmtId="164" fontId="4" fillId="5" borderId="1" xfId="1" applyNumberFormat="1" applyFont="1" applyFill="1" applyBorder="1" applyAlignment="1">
      <alignment horizontal="right" vertical="center"/>
    </xf>
    <xf numFmtId="3" fontId="2" fillId="4" borderId="1" xfId="0" applyNumberFormat="1" applyFont="1" applyFill="1" applyBorder="1" applyAlignment="1">
      <alignment horizontal="right" vertical="center"/>
    </xf>
    <xf numFmtId="10" fontId="4" fillId="5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10" fontId="4" fillId="3" borderId="1" xfId="2" applyNumberFormat="1" applyFont="1" applyFill="1" applyBorder="1" applyAlignment="1">
      <alignment horizontal="right" vertical="center"/>
    </xf>
    <xf numFmtId="166" fontId="4" fillId="3" borderId="1" xfId="2" applyNumberFormat="1" applyFont="1" applyFill="1" applyBorder="1" applyAlignment="1">
      <alignment horizontal="right" vertical="center"/>
    </xf>
    <xf numFmtId="164" fontId="2" fillId="0" borderId="1" xfId="1" applyNumberFormat="1" applyFont="1" applyBorder="1" applyAlignment="1">
      <alignment horizontal="right" vertical="center"/>
    </xf>
    <xf numFmtId="10" fontId="2" fillId="2" borderId="1" xfId="0" applyNumberFormat="1" applyFont="1" applyFill="1" applyBorder="1" applyAlignment="1">
      <alignment horizontal="right" vertical="center"/>
    </xf>
    <xf numFmtId="164" fontId="2" fillId="2" borderId="1" xfId="1" applyNumberFormat="1" applyFont="1" applyFill="1" applyBorder="1" applyAlignment="1">
      <alignment horizontal="right" vertical="center"/>
    </xf>
    <xf numFmtId="9" fontId="2" fillId="2" borderId="1" xfId="0" applyNumberFormat="1" applyFont="1" applyFill="1" applyBorder="1" applyAlignment="1">
      <alignment horizontal="right" vertical="center"/>
    </xf>
    <xf numFmtId="41" fontId="2" fillId="2" borderId="1" xfId="0" applyNumberFormat="1" applyFont="1" applyFill="1" applyBorder="1" applyAlignment="1">
      <alignment horizontal="right" vertical="center"/>
    </xf>
    <xf numFmtId="41" fontId="2" fillId="0" borderId="1" xfId="0" applyNumberFormat="1" applyFont="1" applyBorder="1" applyAlignment="1">
      <alignment horizontal="right" vertical="center"/>
    </xf>
    <xf numFmtId="9" fontId="2" fillId="4" borderId="1" xfId="0" applyNumberFormat="1" applyFont="1" applyFill="1" applyBorder="1" applyAlignment="1">
      <alignment horizontal="right" vertical="center"/>
    </xf>
    <xf numFmtId="41" fontId="2" fillId="4" borderId="1" xfId="0" applyNumberFormat="1" applyFont="1" applyFill="1" applyBorder="1" applyAlignment="1">
      <alignment horizontal="right" vertical="center"/>
    </xf>
    <xf numFmtId="41" fontId="4" fillId="4" borderId="1" xfId="0" applyNumberFormat="1" applyFont="1" applyFill="1" applyBorder="1" applyAlignment="1">
      <alignment horizontal="right" vertical="center"/>
    </xf>
    <xf numFmtId="9" fontId="4" fillId="0" borderId="1" xfId="0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right" vertical="center"/>
    </xf>
    <xf numFmtId="164" fontId="4" fillId="2" borderId="1" xfId="1" applyNumberFormat="1" applyFont="1" applyFill="1" applyBorder="1" applyAlignment="1">
      <alignment horizontal="right" vertical="center"/>
    </xf>
    <xf numFmtId="9" fontId="2" fillId="0" borderId="1" xfId="2" applyFont="1" applyBorder="1" applyAlignment="1">
      <alignment horizontal="right" vertical="center"/>
    </xf>
    <xf numFmtId="0" fontId="4" fillId="5" borderId="1" xfId="0" applyFont="1" applyFill="1" applyBorder="1" applyAlignment="1">
      <alignment horizontal="center" vertical="center"/>
    </xf>
    <xf numFmtId="41" fontId="4" fillId="5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41" fontId="4" fillId="3" borderId="1" xfId="0" applyNumberFormat="1" applyFont="1" applyFill="1" applyBorder="1" applyAlignment="1">
      <alignment horizontal="right" vertical="center"/>
    </xf>
    <xf numFmtId="164" fontId="4" fillId="3" borderId="1" xfId="0" applyNumberFormat="1" applyFont="1" applyFill="1" applyBorder="1" applyAlignment="1">
      <alignment horizontal="right" vertical="center"/>
    </xf>
    <xf numFmtId="164" fontId="2" fillId="4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164" fontId="1" fillId="0" borderId="0" xfId="1" applyNumberFormat="1" applyFont="1" applyAlignment="1">
      <alignment horizontal="center"/>
    </xf>
    <xf numFmtId="9" fontId="3" fillId="0" borderId="1" xfId="0" applyNumberFormat="1" applyFont="1" applyBorder="1" applyAlignment="1">
      <alignment horizontal="center"/>
    </xf>
    <xf numFmtId="164" fontId="3" fillId="0" borderId="1" xfId="1" applyNumberFormat="1" applyFont="1" applyBorder="1" applyAlignment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0" fontId="3" fillId="0" borderId="1" xfId="0" applyNumberFormat="1" applyFont="1" applyBorder="1" applyAlignment="1">
      <alignment horizontal="center"/>
    </xf>
    <xf numFmtId="164" fontId="1" fillId="0" borderId="0" xfId="0" applyNumberFormat="1" applyFont="1"/>
    <xf numFmtId="0" fontId="8" fillId="0" borderId="0" xfId="0" applyFont="1" applyAlignment="1">
      <alignment horizontal="center"/>
    </xf>
    <xf numFmtId="0" fontId="3" fillId="0" borderId="1" xfId="0" applyFont="1" applyBorder="1" applyAlignment="1">
      <alignment horizontal="right"/>
    </xf>
    <xf numFmtId="0" fontId="11" fillId="0" borderId="1" xfId="0" applyFont="1" applyBorder="1"/>
    <xf numFmtId="0" fontId="11" fillId="4" borderId="1" xfId="0" applyFont="1" applyFill="1" applyBorder="1" applyAlignment="1">
      <alignment horizontal="center" vertical="center"/>
    </xf>
    <xf numFmtId="3" fontId="11" fillId="4" borderId="1" xfId="0" applyNumberFormat="1" applyFont="1" applyFill="1" applyBorder="1" applyAlignment="1">
      <alignment horizontal="right" vertical="center"/>
    </xf>
    <xf numFmtId="10" fontId="11" fillId="4" borderId="1" xfId="0" applyNumberFormat="1" applyFont="1" applyFill="1" applyBorder="1" applyAlignment="1">
      <alignment horizontal="right" vertical="center"/>
    </xf>
    <xf numFmtId="164" fontId="11" fillId="4" borderId="1" xfId="1" applyNumberFormat="1" applyFont="1" applyFill="1" applyBorder="1" applyAlignment="1">
      <alignment horizontal="right" vertical="center"/>
    </xf>
    <xf numFmtId="41" fontId="11" fillId="4" borderId="1" xfId="0" applyNumberFormat="1" applyFont="1" applyFill="1" applyBorder="1" applyAlignment="1">
      <alignment horizontal="right" vertical="center"/>
    </xf>
    <xf numFmtId="164" fontId="11" fillId="4" borderId="1" xfId="0" applyNumberFormat="1" applyFont="1" applyFill="1" applyBorder="1" applyAlignment="1">
      <alignment horizontal="right" vertical="center"/>
    </xf>
    <xf numFmtId="0" fontId="11" fillId="0" borderId="0" xfId="0" applyFont="1"/>
    <xf numFmtId="164" fontId="13" fillId="0" borderId="1" xfId="1" applyNumberFormat="1" applyFont="1" applyBorder="1" applyAlignment="1">
      <alignment horizontal="right" vertical="center"/>
    </xf>
    <xf numFmtId="164" fontId="13" fillId="0" borderId="1" xfId="1" applyNumberFormat="1" applyFont="1" applyFill="1" applyBorder="1" applyAlignment="1">
      <alignment horizontal="right" vertical="center"/>
    </xf>
    <xf numFmtId="164" fontId="2" fillId="0" borderId="1" xfId="1" applyNumberFormat="1" applyFont="1" applyBorder="1" applyAlignment="1">
      <alignment vertical="center"/>
    </xf>
    <xf numFmtId="164" fontId="2" fillId="0" borderId="1" xfId="1" applyNumberFormat="1" applyFont="1" applyBorder="1" applyAlignment="1">
      <alignment horizontal="center" vertical="center"/>
    </xf>
    <xf numFmtId="9" fontId="11" fillId="4" borderId="1" xfId="0" applyNumberFormat="1" applyFont="1" applyFill="1" applyBorder="1" applyAlignment="1">
      <alignment horizontal="center" vertical="center"/>
    </xf>
    <xf numFmtId="164" fontId="13" fillId="0" borderId="1" xfId="1" applyNumberFormat="1" applyFont="1" applyBorder="1" applyAlignment="1">
      <alignment horizontal="center" vertical="center"/>
    </xf>
    <xf numFmtId="9" fontId="11" fillId="5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41" fontId="13" fillId="2" borderId="1" xfId="0" applyNumberFormat="1" applyFont="1" applyFill="1" applyBorder="1" applyAlignment="1">
      <alignment horizontal="right" vertical="center"/>
    </xf>
    <xf numFmtId="10" fontId="11" fillId="5" borderId="1" xfId="0" applyNumberFormat="1" applyFont="1" applyFill="1" applyBorder="1" applyAlignment="1">
      <alignment horizontal="right" vertical="center"/>
    </xf>
    <xf numFmtId="10" fontId="13" fillId="2" borderId="1" xfId="0" applyNumberFormat="1" applyFont="1" applyFill="1" applyBorder="1" applyAlignment="1">
      <alignment horizontal="right" vertical="center"/>
    </xf>
    <xf numFmtId="164" fontId="11" fillId="5" borderId="1" xfId="1" applyNumberFormat="1" applyFont="1" applyFill="1" applyBorder="1" applyAlignment="1">
      <alignment horizontal="right" vertical="center"/>
    </xf>
    <xf numFmtId="164" fontId="13" fillId="0" borderId="1" xfId="0" applyNumberFormat="1" applyFont="1" applyBorder="1" applyAlignment="1">
      <alignment horizontal="right" vertical="center"/>
    </xf>
    <xf numFmtId="164" fontId="11" fillId="5" borderId="1" xfId="0" applyNumberFormat="1" applyFont="1" applyFill="1" applyBorder="1" applyAlignment="1">
      <alignment horizontal="right" vertical="center"/>
    </xf>
    <xf numFmtId="0" fontId="11" fillId="5" borderId="1" xfId="0" applyFont="1" applyFill="1" applyBorder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2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3" xfId="0" applyFont="1" applyBorder="1"/>
    <xf numFmtId="10" fontId="9" fillId="0" borderId="3" xfId="0" applyNumberFormat="1" applyFont="1" applyBorder="1" applyAlignment="1">
      <alignment horizontal="center"/>
    </xf>
    <xf numFmtId="164" fontId="9" fillId="0" borderId="3" xfId="1" applyNumberFormat="1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3" xfId="0" applyFont="1" applyBorder="1"/>
    <xf numFmtId="10" fontId="9" fillId="0" borderId="3" xfId="2" applyNumberFormat="1" applyFont="1" applyFill="1" applyBorder="1" applyAlignment="1">
      <alignment horizontal="center"/>
    </xf>
    <xf numFmtId="0" fontId="16" fillId="0" borderId="9" xfId="0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6" fillId="0" borderId="1" xfId="0" quotePrefix="1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quotePrefix="1" applyFont="1" applyBorder="1" applyAlignment="1">
      <alignment vertical="center" wrapText="1"/>
    </xf>
    <xf numFmtId="0" fontId="5" fillId="5" borderId="1" xfId="0" applyFont="1" applyFill="1" applyBorder="1" applyAlignment="1">
      <alignment vertical="center" wrapText="1"/>
    </xf>
    <xf numFmtId="0" fontId="15" fillId="4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vertical="center" wrapText="1"/>
    </xf>
    <xf numFmtId="3" fontId="11" fillId="0" borderId="1" xfId="0" applyNumberFormat="1" applyFont="1" applyBorder="1" applyAlignment="1">
      <alignment horizontal="right" vertical="center"/>
    </xf>
    <xf numFmtId="9" fontId="11" fillId="0" borderId="1" xfId="0" applyNumberFormat="1" applyFont="1" applyBorder="1" applyAlignment="1">
      <alignment horizontal="center" vertical="center"/>
    </xf>
    <xf numFmtId="9" fontId="11" fillId="4" borderId="1" xfId="2" applyFont="1" applyFill="1" applyBorder="1" applyAlignment="1">
      <alignment horizontal="right" vertical="center"/>
    </xf>
    <xf numFmtId="0" fontId="22" fillId="4" borderId="1" xfId="0" applyFont="1" applyFill="1" applyBorder="1" applyAlignment="1">
      <alignment vertical="center" wrapText="1"/>
    </xf>
    <xf numFmtId="9" fontId="11" fillId="4" borderId="1" xfId="0" applyNumberFormat="1" applyFont="1" applyFill="1" applyBorder="1" applyAlignment="1">
      <alignment horizontal="right" vertical="center"/>
    </xf>
    <xf numFmtId="0" fontId="12" fillId="5" borderId="1" xfId="0" applyFont="1" applyFill="1" applyBorder="1" applyAlignment="1">
      <alignment vertical="center" wrapText="1"/>
    </xf>
    <xf numFmtId="9" fontId="11" fillId="5" borderId="1" xfId="0" applyNumberFormat="1" applyFont="1" applyFill="1" applyBorder="1" applyAlignment="1">
      <alignment horizontal="right" vertical="center"/>
    </xf>
    <xf numFmtId="41" fontId="11" fillId="5" borderId="1" xfId="0" applyNumberFormat="1" applyFont="1" applyFill="1" applyBorder="1" applyAlignment="1">
      <alignment horizontal="right" vertical="center"/>
    </xf>
    <xf numFmtId="3" fontId="11" fillId="5" borderId="1" xfId="0" applyNumberFormat="1" applyFont="1" applyFill="1" applyBorder="1" applyAlignment="1">
      <alignment horizontal="right" vertical="center"/>
    </xf>
    <xf numFmtId="9" fontId="11" fillId="5" borderId="1" xfId="2" applyFont="1" applyFill="1" applyBorder="1" applyAlignment="1">
      <alignment horizontal="right" vertical="center"/>
    </xf>
    <xf numFmtId="164" fontId="11" fillId="4" borderId="1" xfId="0" applyNumberFormat="1" applyFont="1" applyFill="1" applyBorder="1" applyAlignment="1">
      <alignment horizontal="center" vertical="center"/>
    </xf>
    <xf numFmtId="41" fontId="11" fillId="4" borderId="1" xfId="0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wrapText="1"/>
    </xf>
    <xf numFmtId="3" fontId="3" fillId="0" borderId="1" xfId="0" applyNumberFormat="1" applyFont="1" applyBorder="1"/>
    <xf numFmtId="3" fontId="17" fillId="0" borderId="3" xfId="0" applyNumberFormat="1" applyFont="1" applyBorder="1" applyAlignment="1">
      <alignment horizontal="right"/>
    </xf>
    <xf numFmtId="41" fontId="0" fillId="0" borderId="0" xfId="3" applyFont="1"/>
    <xf numFmtId="41" fontId="0" fillId="0" borderId="0" xfId="0" applyNumberFormat="1"/>
    <xf numFmtId="10" fontId="11" fillId="0" borderId="1" xfId="0" applyNumberFormat="1" applyFont="1" applyBorder="1" applyAlignment="1">
      <alignment horizontal="right" vertical="center"/>
    </xf>
    <xf numFmtId="167" fontId="9" fillId="0" borderId="3" xfId="0" applyNumberFormat="1" applyFont="1" applyBorder="1" applyAlignment="1">
      <alignment horizontal="center"/>
    </xf>
    <xf numFmtId="10" fontId="2" fillId="2" borderId="1" xfId="2" applyNumberFormat="1" applyFont="1" applyFill="1" applyBorder="1" applyAlignment="1">
      <alignment horizontal="right" vertical="center"/>
    </xf>
    <xf numFmtId="10" fontId="11" fillId="2" borderId="1" xfId="2" applyNumberFormat="1" applyFont="1" applyFill="1" applyBorder="1" applyAlignment="1">
      <alignment horizontal="right" vertical="center"/>
    </xf>
    <xf numFmtId="10" fontId="11" fillId="2" borderId="1" xfId="0" applyNumberFormat="1" applyFont="1" applyFill="1" applyBorder="1" applyAlignment="1">
      <alignment horizontal="right" vertical="center"/>
    </xf>
    <xf numFmtId="3" fontId="24" fillId="2" borderId="1" xfId="0" applyNumberFormat="1" applyFont="1" applyFill="1" applyBorder="1" applyAlignment="1">
      <alignment horizontal="right" vertical="center"/>
    </xf>
    <xf numFmtId="41" fontId="13" fillId="0" borderId="1" xfId="0" applyNumberFormat="1" applyFont="1" applyBorder="1" applyAlignment="1">
      <alignment horizontal="right" vertical="center"/>
    </xf>
    <xf numFmtId="10" fontId="11" fillId="4" borderId="1" xfId="2" applyNumberFormat="1" applyFont="1" applyFill="1" applyBorder="1" applyAlignment="1">
      <alignment horizontal="right" vertical="center"/>
    </xf>
    <xf numFmtId="10" fontId="2" fillId="0" borderId="1" xfId="2" applyNumberFormat="1" applyFont="1" applyBorder="1" applyAlignment="1">
      <alignment horizontal="right" vertical="center"/>
    </xf>
    <xf numFmtId="10" fontId="13" fillId="0" borderId="1" xfId="2" applyNumberFormat="1" applyFont="1" applyBorder="1" applyAlignment="1">
      <alignment horizontal="right" vertical="center"/>
    </xf>
    <xf numFmtId="10" fontId="11" fillId="5" borderId="1" xfId="2" applyNumberFormat="1" applyFont="1" applyFill="1" applyBorder="1" applyAlignment="1">
      <alignment horizontal="right" vertical="center"/>
    </xf>
    <xf numFmtId="10" fontId="11" fillId="0" borderId="1" xfId="2" applyNumberFormat="1" applyFont="1" applyBorder="1" applyAlignment="1">
      <alignment horizontal="right" vertical="center"/>
    </xf>
    <xf numFmtId="10" fontId="2" fillId="2" borderId="1" xfId="2" applyNumberFormat="1" applyFont="1" applyFill="1" applyBorder="1" applyAlignment="1">
      <alignment horizontal="center" vertical="center"/>
    </xf>
    <xf numFmtId="10" fontId="13" fillId="2" borderId="1" xfId="2" applyNumberFormat="1" applyFont="1" applyFill="1" applyBorder="1" applyAlignment="1">
      <alignment horizontal="center" vertical="center"/>
    </xf>
    <xf numFmtId="41" fontId="20" fillId="0" borderId="3" xfId="3" applyFont="1" applyFill="1" applyBorder="1" applyAlignment="1">
      <alignment horizontal="center"/>
    </xf>
    <xf numFmtId="41" fontId="20" fillId="0" borderId="1" xfId="0" applyNumberFormat="1" applyFont="1" applyBorder="1"/>
    <xf numFmtId="164" fontId="11" fillId="0" borderId="1" xfId="1" applyNumberFormat="1" applyFont="1" applyBorder="1" applyAlignment="1">
      <alignment horizontal="right" vertical="center"/>
    </xf>
    <xf numFmtId="10" fontId="13" fillId="0" borderId="1" xfId="0" applyNumberFormat="1" applyFont="1" applyBorder="1" applyAlignment="1">
      <alignment horizontal="right" vertical="center"/>
    </xf>
    <xf numFmtId="164" fontId="11" fillId="0" borderId="1" xfId="0" applyNumberFormat="1" applyFont="1" applyBorder="1" applyAlignment="1">
      <alignment horizontal="right" vertical="center"/>
    </xf>
    <xf numFmtId="9" fontId="11" fillId="0" borderId="1" xfId="3" applyNumberFormat="1" applyFont="1" applyBorder="1" applyAlignment="1">
      <alignment vertical="center"/>
    </xf>
    <xf numFmtId="9" fontId="4" fillId="3" borderId="1" xfId="3" applyNumberFormat="1" applyFont="1" applyFill="1" applyBorder="1" applyAlignment="1">
      <alignment vertical="center"/>
    </xf>
    <xf numFmtId="9" fontId="4" fillId="4" borderId="1" xfId="3" applyNumberFormat="1" applyFont="1" applyFill="1" applyBorder="1" applyAlignment="1">
      <alignment vertical="center"/>
    </xf>
    <xf numFmtId="9" fontId="13" fillId="3" borderId="1" xfId="3" applyNumberFormat="1" applyFont="1" applyFill="1" applyBorder="1" applyAlignment="1">
      <alignment vertical="center"/>
    </xf>
    <xf numFmtId="9" fontId="13" fillId="0" borderId="1" xfId="3" applyNumberFormat="1" applyFont="1" applyFill="1" applyBorder="1" applyAlignment="1">
      <alignment horizontal="right" vertical="center"/>
    </xf>
    <xf numFmtId="9" fontId="13" fillId="0" borderId="1" xfId="3" applyNumberFormat="1" applyFont="1" applyFill="1" applyBorder="1" applyAlignment="1">
      <alignment vertical="center"/>
    </xf>
    <xf numFmtId="9" fontId="4" fillId="5" borderId="1" xfId="3" applyNumberFormat="1" applyFont="1" applyFill="1" applyBorder="1" applyAlignment="1">
      <alignment vertical="center"/>
    </xf>
    <xf numFmtId="9" fontId="4" fillId="4" borderId="1" xfId="3" applyNumberFormat="1" applyFont="1" applyFill="1" applyBorder="1" applyAlignment="1">
      <alignment horizontal="right" vertical="center"/>
    </xf>
    <xf numFmtId="3" fontId="23" fillId="0" borderId="3" xfId="0" applyNumberFormat="1" applyFont="1" applyBorder="1"/>
    <xf numFmtId="166" fontId="11" fillId="0" borderId="1" xfId="0" applyNumberFormat="1" applyFont="1" applyBorder="1" applyAlignment="1">
      <alignment horizontal="center" vertical="center"/>
    </xf>
    <xf numFmtId="41" fontId="11" fillId="0" borderId="1" xfId="3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/>
    </xf>
    <xf numFmtId="0" fontId="16" fillId="0" borderId="9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21" fillId="0" borderId="2" xfId="0" applyFont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5" fillId="0" borderId="0" xfId="0" applyFont="1" applyAlignment="1">
      <alignment horizontal="center"/>
    </xf>
  </cellXfs>
  <cellStyles count="4">
    <cellStyle name="Comma" xfId="1" builtinId="3"/>
    <cellStyle name="Comma [0]" xfId="3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7"/>
  <sheetViews>
    <sheetView tabSelected="1" zoomScale="88" workbookViewId="0">
      <pane xSplit="4" ySplit="3" topLeftCell="E8" activePane="bottomRight" state="frozen"/>
      <selection pane="topRight" activeCell="E1" sqref="E1"/>
      <selection pane="bottomLeft" activeCell="A4" sqref="A4"/>
      <selection pane="bottomRight" activeCell="C76" sqref="C76"/>
    </sheetView>
  </sheetViews>
  <sheetFormatPr defaultColWidth="8.7109375" defaultRowHeight="15.75"/>
  <cols>
    <col min="1" max="1" width="5.5703125" style="1" customWidth="1"/>
    <col min="2" max="2" width="13.7109375" style="1" customWidth="1"/>
    <col min="3" max="4" width="30.5703125" style="1" customWidth="1"/>
    <col min="5" max="5" width="7" style="3" customWidth="1"/>
    <col min="6" max="6" width="19.7109375" style="1" customWidth="1"/>
    <col min="7" max="7" width="13.42578125" style="4" customWidth="1"/>
    <col min="8" max="8" width="12.7109375" style="5" customWidth="1"/>
    <col min="9" max="9" width="8.42578125" style="3" customWidth="1"/>
    <col min="10" max="12" width="12.85546875" style="5" customWidth="1"/>
    <col min="13" max="13" width="8.42578125" style="6" customWidth="1"/>
    <col min="14" max="14" width="13" style="5" customWidth="1"/>
    <col min="15" max="15" width="7.28515625" style="7" customWidth="1"/>
    <col min="16" max="16" width="13" style="8" customWidth="1"/>
    <col min="17" max="17" width="8.42578125" style="3" customWidth="1"/>
    <col min="18" max="18" width="13.140625" style="1" customWidth="1"/>
    <col min="19" max="19" width="8" style="3" customWidth="1"/>
    <col min="20" max="20" width="11.85546875" style="1" customWidth="1"/>
    <col min="21" max="21" width="8.5703125" style="9" customWidth="1"/>
    <col min="22" max="22" width="14.5703125" style="1" customWidth="1"/>
    <col min="23" max="23" width="14.85546875" style="3" customWidth="1"/>
    <col min="24" max="24" width="14.140625" style="1" customWidth="1"/>
    <col min="25" max="25" width="10.28515625" style="1" customWidth="1"/>
    <col min="26" max="26" width="12.85546875" style="1" bestFit="1" customWidth="1"/>
    <col min="27" max="27" width="13.5703125" style="1" customWidth="1"/>
    <col min="28" max="28" width="13.42578125" style="1"/>
    <col min="29" max="29" width="12.85546875" style="1"/>
    <col min="30" max="30" width="14.5703125" style="1"/>
    <col min="31" max="16384" width="8.7109375" style="1"/>
  </cols>
  <sheetData>
    <row r="1" spans="1:27">
      <c r="A1" s="172" t="s">
        <v>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</row>
    <row r="2" spans="1:27">
      <c r="A2" s="172" t="s">
        <v>1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</row>
    <row r="3" spans="1:27">
      <c r="A3" s="172" t="s">
        <v>214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</row>
    <row r="4" spans="1:27">
      <c r="A4" s="3"/>
      <c r="F4" s="1" t="s">
        <v>159</v>
      </c>
      <c r="G4" s="9"/>
    </row>
    <row r="5" spans="1:27">
      <c r="A5" s="10" t="s">
        <v>2</v>
      </c>
    </row>
    <row r="7" spans="1:27" ht="39.75" customHeight="1">
      <c r="A7" s="173" t="s">
        <v>3</v>
      </c>
      <c r="B7" s="173" t="s">
        <v>4</v>
      </c>
      <c r="C7" s="173" t="s">
        <v>5</v>
      </c>
      <c r="D7" s="173" t="s">
        <v>6</v>
      </c>
      <c r="E7" s="173" t="s">
        <v>7</v>
      </c>
      <c r="F7" s="173"/>
      <c r="G7" s="173" t="s">
        <v>8</v>
      </c>
      <c r="H7" s="173"/>
      <c r="I7" s="173" t="s">
        <v>9</v>
      </c>
      <c r="J7" s="173"/>
      <c r="K7" s="173" t="s">
        <v>168</v>
      </c>
      <c r="L7" s="173"/>
      <c r="M7" s="173" t="s">
        <v>10</v>
      </c>
      <c r="N7" s="173"/>
      <c r="O7" s="173"/>
      <c r="P7" s="173"/>
      <c r="Q7" s="173"/>
      <c r="R7" s="173"/>
      <c r="S7" s="173"/>
      <c r="T7" s="173"/>
      <c r="U7" s="173" t="s">
        <v>11</v>
      </c>
      <c r="V7" s="173"/>
      <c r="W7" s="173" t="s">
        <v>213</v>
      </c>
      <c r="X7" s="173"/>
      <c r="Y7" s="173" t="s">
        <v>212</v>
      </c>
      <c r="Z7" s="173"/>
      <c r="AA7" s="173" t="s">
        <v>12</v>
      </c>
    </row>
    <row r="8" spans="1:27" ht="56.1" customHeight="1">
      <c r="A8" s="173"/>
      <c r="B8" s="173"/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 t="s">
        <v>13</v>
      </c>
      <c r="N8" s="173"/>
      <c r="O8" s="174" t="s">
        <v>14</v>
      </c>
      <c r="P8" s="174"/>
      <c r="Q8" s="173" t="s">
        <v>15</v>
      </c>
      <c r="R8" s="173"/>
      <c r="S8" s="173" t="s">
        <v>16</v>
      </c>
      <c r="T8" s="173"/>
      <c r="U8" s="173"/>
      <c r="V8" s="173"/>
      <c r="W8" s="173"/>
      <c r="X8" s="173"/>
      <c r="Y8" s="173"/>
      <c r="Z8" s="173"/>
      <c r="AA8" s="173"/>
    </row>
    <row r="9" spans="1:27" ht="20.100000000000001" customHeight="1">
      <c r="A9" s="173"/>
      <c r="B9" s="173"/>
      <c r="C9" s="173"/>
      <c r="D9" s="173"/>
      <c r="E9" s="11" t="s">
        <v>17</v>
      </c>
      <c r="F9" s="11" t="s">
        <v>18</v>
      </c>
      <c r="G9" s="12" t="s">
        <v>17</v>
      </c>
      <c r="H9" s="13" t="s">
        <v>18</v>
      </c>
      <c r="I9" s="11" t="s">
        <v>17</v>
      </c>
      <c r="J9" s="13" t="s">
        <v>18</v>
      </c>
      <c r="K9" s="11" t="s">
        <v>17</v>
      </c>
      <c r="L9" s="13" t="s">
        <v>18</v>
      </c>
      <c r="M9" s="38" t="s">
        <v>17</v>
      </c>
      <c r="N9" s="13" t="s">
        <v>18</v>
      </c>
      <c r="O9" s="37" t="s">
        <v>17</v>
      </c>
      <c r="P9" s="37" t="s">
        <v>18</v>
      </c>
      <c r="Q9" s="11" t="s">
        <v>17</v>
      </c>
      <c r="R9" s="11" t="s">
        <v>18</v>
      </c>
      <c r="S9" s="11" t="s">
        <v>17</v>
      </c>
      <c r="T9" s="11" t="s">
        <v>18</v>
      </c>
      <c r="U9" s="12" t="s">
        <v>17</v>
      </c>
      <c r="V9" s="11" t="s">
        <v>18</v>
      </c>
      <c r="W9" s="11" t="s">
        <v>17</v>
      </c>
      <c r="X9" s="11" t="s">
        <v>18</v>
      </c>
      <c r="Y9" s="11" t="s">
        <v>17</v>
      </c>
      <c r="Z9" s="11" t="s">
        <v>18</v>
      </c>
      <c r="AA9" s="173"/>
    </row>
    <row r="10" spans="1:27" s="90" customFormat="1" ht="12.75">
      <c r="A10" s="110">
        <v>1</v>
      </c>
      <c r="B10" s="110">
        <v>2</v>
      </c>
      <c r="C10" s="110">
        <v>3</v>
      </c>
      <c r="D10" s="110">
        <v>4</v>
      </c>
      <c r="E10" s="175">
        <v>5</v>
      </c>
      <c r="F10" s="175"/>
      <c r="G10" s="175">
        <v>6</v>
      </c>
      <c r="H10" s="175"/>
      <c r="I10" s="175">
        <v>7</v>
      </c>
      <c r="J10" s="175"/>
      <c r="K10" s="175">
        <v>8</v>
      </c>
      <c r="L10" s="175"/>
      <c r="M10" s="175">
        <v>9</v>
      </c>
      <c r="N10" s="175"/>
      <c r="O10" s="175">
        <v>10</v>
      </c>
      <c r="P10" s="175"/>
      <c r="Q10" s="175">
        <v>11</v>
      </c>
      <c r="R10" s="175"/>
      <c r="S10" s="175">
        <v>12</v>
      </c>
      <c r="T10" s="175"/>
      <c r="U10" s="175">
        <v>13</v>
      </c>
      <c r="V10" s="175"/>
      <c r="W10" s="176" t="s">
        <v>201</v>
      </c>
      <c r="X10" s="175"/>
      <c r="Y10" s="176" t="s">
        <v>169</v>
      </c>
      <c r="Z10" s="175"/>
      <c r="AA10" s="110">
        <v>16</v>
      </c>
    </row>
    <row r="11" spans="1:27" s="2" customFormat="1" ht="89.1" customHeight="1">
      <c r="A11" s="14">
        <v>1</v>
      </c>
      <c r="B11" s="111" t="s">
        <v>19</v>
      </c>
      <c r="C11" s="111" t="s">
        <v>20</v>
      </c>
      <c r="D11" s="111" t="s">
        <v>21</v>
      </c>
      <c r="E11" s="15">
        <v>1</v>
      </c>
      <c r="F11" s="16">
        <f>F12+F20+F25+F28+F31+F39+F43+F48</f>
        <v>17206370906</v>
      </c>
      <c r="G11" s="17">
        <v>0.99390000000000001</v>
      </c>
      <c r="H11" s="16">
        <f>H12+H20+H25+H28+H31+H39+H43+H48</f>
        <v>2555163206</v>
      </c>
      <c r="I11" s="15">
        <v>1</v>
      </c>
      <c r="J11" s="16">
        <f>J12+J20+J25+J28+J31+J39+J43+J48</f>
        <v>2568456137</v>
      </c>
      <c r="K11" s="15">
        <v>1</v>
      </c>
      <c r="L11" s="16">
        <f>L12+L20+L25+L28+L31+L39+L43+L48</f>
        <v>2548518568</v>
      </c>
      <c r="M11" s="17">
        <f>N11/L11</f>
        <v>0.2050939944338675</v>
      </c>
      <c r="N11" s="16">
        <f>N12+N20+N25+N31+N43+N48</f>
        <v>522685853</v>
      </c>
      <c r="O11" s="39">
        <f>P11/L11</f>
        <v>0.27391006829030878</v>
      </c>
      <c r="P11" s="16">
        <f>P12+P20+P25+P28+P31+P43+P48</f>
        <v>698064895</v>
      </c>
      <c r="Q11" s="40">
        <f>R11/L11</f>
        <v>0.19320275676327739</v>
      </c>
      <c r="R11" s="16">
        <f>R12+R20+R25+R28+R31+R43+R48</f>
        <v>492380813</v>
      </c>
      <c r="S11" s="57">
        <v>0</v>
      </c>
      <c r="T11" s="16">
        <f>T12+T20+T25+T28+T31+T43+T48</f>
        <v>816599815</v>
      </c>
      <c r="U11" s="17">
        <f t="shared" ref="U11:U12" si="0">M11+O11+Q11+S11</f>
        <v>0.67220681948745364</v>
      </c>
      <c r="V11" s="16">
        <f>N11+P11+R11+T11</f>
        <v>2529731376</v>
      </c>
      <c r="W11" s="17">
        <f>(G11+U11)/2</f>
        <v>0.83305340974372677</v>
      </c>
      <c r="X11" s="58">
        <f t="shared" ref="X11:X22" si="1">H11+J11+V11</f>
        <v>7653350719</v>
      </c>
      <c r="Y11" s="162">
        <f>W11/E11*100</f>
        <v>83.305340974372683</v>
      </c>
      <c r="Z11" s="162">
        <f>X11/F11*100</f>
        <v>44.479749743923136</v>
      </c>
      <c r="AA11" s="61" t="s">
        <v>22</v>
      </c>
    </row>
    <row r="12" spans="1:27" s="2" customFormat="1" ht="60.75" customHeight="1">
      <c r="A12" s="18"/>
      <c r="B12" s="18"/>
      <c r="C12" s="114" t="s">
        <v>23</v>
      </c>
      <c r="D12" s="114" t="s">
        <v>24</v>
      </c>
      <c r="E12" s="86">
        <v>1</v>
      </c>
      <c r="F12" s="76">
        <f>SUM(F13:F19)</f>
        <v>303376000</v>
      </c>
      <c r="G12" s="77">
        <v>0.99460000000000004</v>
      </c>
      <c r="H12" s="76">
        <f>SUM(H13:H19)</f>
        <v>30275000</v>
      </c>
      <c r="I12" s="86">
        <v>1</v>
      </c>
      <c r="J12" s="78">
        <f>SUM(J13:J19)</f>
        <v>7500000</v>
      </c>
      <c r="K12" s="86">
        <v>1</v>
      </c>
      <c r="L12" s="78">
        <f>SUM(L13:L19)</f>
        <v>3900000</v>
      </c>
      <c r="M12" s="77">
        <f>N12/L12</f>
        <v>0</v>
      </c>
      <c r="N12" s="78">
        <f>SUM(N13:N19)</f>
        <v>0</v>
      </c>
      <c r="O12" s="77">
        <f>P12/L12</f>
        <v>0.13461538461538461</v>
      </c>
      <c r="P12" s="78">
        <f>SUM(P13:P19)</f>
        <v>525000</v>
      </c>
      <c r="Q12" s="77">
        <f>R12/L12</f>
        <v>0.3453846153846154</v>
      </c>
      <c r="R12" s="78">
        <f>SUM(R13:R19)</f>
        <v>1347000</v>
      </c>
      <c r="S12" s="79">
        <v>0</v>
      </c>
      <c r="T12" s="78">
        <f>SUM(T13:T19)</f>
        <v>1950000</v>
      </c>
      <c r="U12" s="77">
        <f t="shared" si="0"/>
        <v>0.48</v>
      </c>
      <c r="V12" s="78">
        <f>N12+P12+R12+T12</f>
        <v>3822000</v>
      </c>
      <c r="W12" s="77">
        <f t="shared" ref="W12:W17" si="2">(G12+U12)/2</f>
        <v>0.73730000000000007</v>
      </c>
      <c r="X12" s="80">
        <f t="shared" si="1"/>
        <v>41597000</v>
      </c>
      <c r="Y12" s="163">
        <f t="shared" ref="Y12:Y76" si="3">W12/E12*100</f>
        <v>73.73</v>
      </c>
      <c r="Z12" s="163">
        <f t="shared" ref="Z12:Z76" si="4">X12/F12*100</f>
        <v>13.711368071304255</v>
      </c>
      <c r="AA12" s="75" t="s">
        <v>22</v>
      </c>
    </row>
    <row r="13" spans="1:27" s="2" customFormat="1" ht="65.25" customHeight="1">
      <c r="A13" s="18"/>
      <c r="B13" s="18"/>
      <c r="C13" s="27" t="s">
        <v>25</v>
      </c>
      <c r="D13" s="27" t="s">
        <v>26</v>
      </c>
      <c r="E13" s="23">
        <v>1</v>
      </c>
      <c r="F13" s="24">
        <v>58228000</v>
      </c>
      <c r="G13" s="25">
        <v>0.98799999999999999</v>
      </c>
      <c r="H13" s="26">
        <v>7675000</v>
      </c>
      <c r="I13" s="30" t="s">
        <v>27</v>
      </c>
      <c r="J13" s="41">
        <v>2250000</v>
      </c>
      <c r="K13" s="41" t="s">
        <v>170</v>
      </c>
      <c r="L13" s="41">
        <v>3900000</v>
      </c>
      <c r="M13" s="42"/>
      <c r="N13" s="43"/>
      <c r="O13" s="42">
        <f>P13/L13</f>
        <v>0.13461538461538461</v>
      </c>
      <c r="P13" s="45">
        <v>525000</v>
      </c>
      <c r="Q13" s="150">
        <f>R13/L13</f>
        <v>0.3453846153846154</v>
      </c>
      <c r="R13" s="148">
        <v>1347000</v>
      </c>
      <c r="S13" s="53">
        <f>T13/L13</f>
        <v>0.5</v>
      </c>
      <c r="T13" s="46">
        <v>1950000</v>
      </c>
      <c r="U13" s="25">
        <f>M13+O13+Q13+S13</f>
        <v>0.98</v>
      </c>
      <c r="V13" s="41">
        <f>N13+P13+R13+T13</f>
        <v>3822000</v>
      </c>
      <c r="W13" s="25">
        <f t="shared" si="2"/>
        <v>0.98399999999999999</v>
      </c>
      <c r="X13" s="60">
        <f t="shared" si="1"/>
        <v>13747000</v>
      </c>
      <c r="Y13" s="164">
        <f t="shared" si="3"/>
        <v>98.4</v>
      </c>
      <c r="Z13" s="164">
        <f t="shared" si="4"/>
        <v>23.608916672391288</v>
      </c>
      <c r="AA13" s="30" t="s">
        <v>22</v>
      </c>
    </row>
    <row r="14" spans="1:27" s="2" customFormat="1" ht="50.1" customHeight="1">
      <c r="A14" s="18"/>
      <c r="B14" s="18"/>
      <c r="C14" s="27" t="s">
        <v>28</v>
      </c>
      <c r="D14" s="27" t="s">
        <v>29</v>
      </c>
      <c r="E14" s="23">
        <v>1</v>
      </c>
      <c r="F14" s="24">
        <v>58100000</v>
      </c>
      <c r="G14" s="25">
        <v>0.99580000000000002</v>
      </c>
      <c r="H14" s="26">
        <v>9550000</v>
      </c>
      <c r="I14" s="30" t="s">
        <v>27</v>
      </c>
      <c r="J14" s="41">
        <v>2250000</v>
      </c>
      <c r="K14" s="41"/>
      <c r="L14" s="41"/>
      <c r="M14" s="42"/>
      <c r="N14" s="43"/>
      <c r="O14" s="44"/>
      <c r="P14" s="45">
        <v>0</v>
      </c>
      <c r="Q14" s="46"/>
      <c r="R14" s="46"/>
      <c r="S14" s="46">
        <v>0</v>
      </c>
      <c r="T14" s="46">
        <v>0</v>
      </c>
      <c r="U14" s="25">
        <f t="shared" ref="U14:U19" si="5">M14+O14+Q14+S14</f>
        <v>0</v>
      </c>
      <c r="V14" s="41">
        <f t="shared" ref="V14" si="6">N14+P14+R14+T14</f>
        <v>0</v>
      </c>
      <c r="W14" s="25">
        <f t="shared" si="2"/>
        <v>0.49790000000000001</v>
      </c>
      <c r="X14" s="60">
        <f t="shared" si="1"/>
        <v>11800000</v>
      </c>
      <c r="Y14" s="165">
        <f t="shared" si="3"/>
        <v>49.79</v>
      </c>
      <c r="Z14" s="165">
        <f t="shared" si="4"/>
        <v>20.309810671256454</v>
      </c>
      <c r="AA14" s="30" t="s">
        <v>22</v>
      </c>
    </row>
    <row r="15" spans="1:27" s="2" customFormat="1" ht="33.6" customHeight="1">
      <c r="A15" s="18"/>
      <c r="B15" s="18"/>
      <c r="C15" s="27" t="s">
        <v>30</v>
      </c>
      <c r="D15" s="27" t="s">
        <v>31</v>
      </c>
      <c r="E15" s="23">
        <v>1</v>
      </c>
      <c r="F15" s="24">
        <v>42690000</v>
      </c>
      <c r="G15" s="25" t="s">
        <v>32</v>
      </c>
      <c r="H15" s="26" t="s">
        <v>32</v>
      </c>
      <c r="I15" s="30">
        <v>0</v>
      </c>
      <c r="J15" s="41">
        <v>0</v>
      </c>
      <c r="K15" s="41"/>
      <c r="L15" s="41"/>
      <c r="M15" s="42"/>
      <c r="N15" s="43" t="s">
        <v>32</v>
      </c>
      <c r="O15" s="44"/>
      <c r="P15" s="45"/>
      <c r="Q15" s="46"/>
      <c r="R15" s="46"/>
      <c r="S15" s="46"/>
      <c r="T15" s="46"/>
      <c r="U15" s="25">
        <f t="shared" si="5"/>
        <v>0</v>
      </c>
      <c r="V15" s="41"/>
      <c r="W15" s="25" t="e">
        <f t="shared" si="2"/>
        <v>#VALUE!</v>
      </c>
      <c r="X15" s="60" t="e">
        <f t="shared" si="1"/>
        <v>#VALUE!</v>
      </c>
      <c r="Y15" s="165" t="e">
        <f t="shared" si="3"/>
        <v>#VALUE!</v>
      </c>
      <c r="Z15" s="165" t="e">
        <f t="shared" si="4"/>
        <v>#VALUE!</v>
      </c>
      <c r="AA15" s="30" t="s">
        <v>22</v>
      </c>
    </row>
    <row r="16" spans="1:27" s="2" customFormat="1" ht="30.6" customHeight="1">
      <c r="A16" s="18"/>
      <c r="B16" s="18"/>
      <c r="C16" s="27" t="s">
        <v>33</v>
      </c>
      <c r="D16" s="27" t="s">
        <v>34</v>
      </c>
      <c r="E16" s="23">
        <v>1</v>
      </c>
      <c r="F16" s="24">
        <v>37680000</v>
      </c>
      <c r="G16" s="25" t="s">
        <v>32</v>
      </c>
      <c r="H16" s="26" t="s">
        <v>32</v>
      </c>
      <c r="I16" s="30">
        <v>0</v>
      </c>
      <c r="J16" s="41">
        <v>0</v>
      </c>
      <c r="K16" s="41"/>
      <c r="L16" s="41"/>
      <c r="M16" s="42"/>
      <c r="N16" s="43" t="s">
        <v>32</v>
      </c>
      <c r="O16" s="44"/>
      <c r="P16" s="45"/>
      <c r="Q16" s="46"/>
      <c r="R16" s="46"/>
      <c r="S16" s="46"/>
      <c r="T16" s="46"/>
      <c r="U16" s="25">
        <f t="shared" si="5"/>
        <v>0</v>
      </c>
      <c r="V16" s="41"/>
      <c r="W16" s="25" t="e">
        <f t="shared" si="2"/>
        <v>#VALUE!</v>
      </c>
      <c r="X16" s="60" t="e">
        <f t="shared" si="1"/>
        <v>#VALUE!</v>
      </c>
      <c r="Y16" s="165" t="e">
        <f t="shared" si="3"/>
        <v>#VALUE!</v>
      </c>
      <c r="Z16" s="165" t="e">
        <f t="shared" si="4"/>
        <v>#VALUE!</v>
      </c>
      <c r="AA16" s="30" t="s">
        <v>22</v>
      </c>
    </row>
    <row r="17" spans="1:27" s="2" customFormat="1" ht="33.950000000000003" customHeight="1">
      <c r="A17" s="18"/>
      <c r="B17" s="18"/>
      <c r="C17" s="27" t="s">
        <v>35</v>
      </c>
      <c r="D17" s="27" t="s">
        <v>34</v>
      </c>
      <c r="E17" s="23">
        <v>1</v>
      </c>
      <c r="F17" s="24">
        <v>36350000</v>
      </c>
      <c r="G17" s="25" t="s">
        <v>32</v>
      </c>
      <c r="H17" s="26" t="s">
        <v>32</v>
      </c>
      <c r="I17" s="30">
        <v>0</v>
      </c>
      <c r="J17" s="41">
        <v>0</v>
      </c>
      <c r="K17" s="41"/>
      <c r="L17" s="41"/>
      <c r="M17" s="42"/>
      <c r="N17" s="43" t="s">
        <v>32</v>
      </c>
      <c r="O17" s="44"/>
      <c r="P17" s="45"/>
      <c r="Q17" s="46"/>
      <c r="R17" s="46"/>
      <c r="S17" s="46"/>
      <c r="T17" s="46"/>
      <c r="U17" s="25">
        <f t="shared" si="5"/>
        <v>0</v>
      </c>
      <c r="V17" s="41"/>
      <c r="W17" s="25" t="e">
        <f t="shared" si="2"/>
        <v>#VALUE!</v>
      </c>
      <c r="X17" s="60" t="e">
        <f t="shared" si="1"/>
        <v>#VALUE!</v>
      </c>
      <c r="Y17" s="165" t="e">
        <f t="shared" si="3"/>
        <v>#VALUE!</v>
      </c>
      <c r="Z17" s="165" t="e">
        <f t="shared" si="4"/>
        <v>#VALUE!</v>
      </c>
      <c r="AA17" s="30" t="s">
        <v>22</v>
      </c>
    </row>
    <row r="18" spans="1:27" s="2" customFormat="1" ht="45.95" customHeight="1">
      <c r="A18" s="18"/>
      <c r="B18" s="18"/>
      <c r="C18" s="27" t="s">
        <v>36</v>
      </c>
      <c r="D18" s="27" t="s">
        <v>37</v>
      </c>
      <c r="E18" s="23">
        <v>1</v>
      </c>
      <c r="F18" s="24">
        <v>55328000</v>
      </c>
      <c r="G18" s="25">
        <v>0.99709999999999999</v>
      </c>
      <c r="H18" s="26">
        <v>10350000</v>
      </c>
      <c r="I18" s="30" t="s">
        <v>38</v>
      </c>
      <c r="J18" s="41">
        <v>3000000</v>
      </c>
      <c r="K18" s="41"/>
      <c r="L18" s="41"/>
      <c r="M18" s="42"/>
      <c r="N18" s="43"/>
      <c r="O18" s="44"/>
      <c r="P18" s="45">
        <v>0</v>
      </c>
      <c r="Q18" s="46"/>
      <c r="R18" s="46"/>
      <c r="S18" s="46"/>
      <c r="T18" s="46"/>
      <c r="U18" s="25">
        <f t="shared" si="5"/>
        <v>0</v>
      </c>
      <c r="V18" s="41">
        <f t="shared" ref="V18:V19" si="7">N18+P18+R18+T18</f>
        <v>0</v>
      </c>
      <c r="W18" s="25">
        <f t="shared" ref="W18:W22" si="8">(G18+U18)/2</f>
        <v>0.49854999999999999</v>
      </c>
      <c r="X18" s="60">
        <f t="shared" si="1"/>
        <v>13350000</v>
      </c>
      <c r="Y18" s="165">
        <f t="shared" si="3"/>
        <v>49.854999999999997</v>
      </c>
      <c r="Z18" s="165">
        <f t="shared" si="4"/>
        <v>24.128831694621169</v>
      </c>
      <c r="AA18" s="30" t="s">
        <v>22</v>
      </c>
    </row>
    <row r="19" spans="1:27" s="2" customFormat="1" ht="45.95" customHeight="1">
      <c r="A19" s="18"/>
      <c r="B19" s="18"/>
      <c r="C19" s="27" t="s">
        <v>39</v>
      </c>
      <c r="D19" s="27" t="s">
        <v>40</v>
      </c>
      <c r="E19" s="23">
        <v>1</v>
      </c>
      <c r="F19" s="24">
        <v>15000000</v>
      </c>
      <c r="G19" s="25">
        <v>1</v>
      </c>
      <c r="H19" s="26">
        <v>2700000</v>
      </c>
      <c r="I19" s="30"/>
      <c r="J19" s="41"/>
      <c r="K19" s="41"/>
      <c r="L19" s="41"/>
      <c r="M19" s="42"/>
      <c r="N19" s="43">
        <v>0</v>
      </c>
      <c r="O19" s="44"/>
      <c r="P19" s="45"/>
      <c r="Q19" s="46"/>
      <c r="R19" s="46"/>
      <c r="S19" s="46"/>
      <c r="T19" s="46"/>
      <c r="U19" s="25">
        <f t="shared" si="5"/>
        <v>0</v>
      </c>
      <c r="V19" s="41">
        <f t="shared" si="7"/>
        <v>0</v>
      </c>
      <c r="W19" s="25">
        <f t="shared" si="8"/>
        <v>0.5</v>
      </c>
      <c r="X19" s="60">
        <f t="shared" si="1"/>
        <v>2700000</v>
      </c>
      <c r="Y19" s="165">
        <f t="shared" si="3"/>
        <v>50</v>
      </c>
      <c r="Z19" s="165">
        <f t="shared" si="4"/>
        <v>18</v>
      </c>
      <c r="AA19" s="30" t="s">
        <v>22</v>
      </c>
    </row>
    <row r="20" spans="1:27" s="2" customFormat="1" ht="48.95" customHeight="1">
      <c r="A20" s="18"/>
      <c r="B20" s="18"/>
      <c r="C20" s="114" t="s">
        <v>41</v>
      </c>
      <c r="D20" s="114" t="s">
        <v>42</v>
      </c>
      <c r="E20" s="86">
        <v>1</v>
      </c>
      <c r="F20" s="76">
        <f>SUM(F21:F24)</f>
        <v>12215205166</v>
      </c>
      <c r="G20" s="77">
        <v>0.99990000000000001</v>
      </c>
      <c r="H20" s="76">
        <f>SUM(H21:H24)</f>
        <v>2106379463</v>
      </c>
      <c r="I20" s="86">
        <v>1</v>
      </c>
      <c r="J20" s="76">
        <f>SUM(J21:J24)</f>
        <v>2176127137</v>
      </c>
      <c r="K20" s="86">
        <v>1</v>
      </c>
      <c r="L20" s="78">
        <f>SUM(L21:L24)</f>
        <v>1968252568</v>
      </c>
      <c r="M20" s="77">
        <f>N20/L20</f>
        <v>0.2161740575968602</v>
      </c>
      <c r="N20" s="78">
        <f t="shared" ref="N20" si="9">N21+N23+N24</f>
        <v>425485144</v>
      </c>
      <c r="O20" s="77">
        <f>P20/L20</f>
        <v>0.29087942234047676</v>
      </c>
      <c r="P20" s="78">
        <f>SUM(P21:P24)</f>
        <v>572524170</v>
      </c>
      <c r="Q20" s="149">
        <f>R20/L20</f>
        <v>0.19635889279835553</v>
      </c>
      <c r="R20" s="78">
        <f>SUM(R21:R24)</f>
        <v>386483895</v>
      </c>
      <c r="S20" s="79">
        <v>0</v>
      </c>
      <c r="T20" s="78">
        <f>SUM(T21:T24)</f>
        <v>568614977</v>
      </c>
      <c r="U20" s="77">
        <f t="shared" ref="U20" si="10">M20+O20+Q20+S20</f>
        <v>0.70341237273569246</v>
      </c>
      <c r="V20" s="78">
        <f>N20+P20+R20+T20</f>
        <v>1953108186</v>
      </c>
      <c r="W20" s="77">
        <f t="shared" si="8"/>
        <v>0.85165618636784624</v>
      </c>
      <c r="X20" s="80">
        <f t="shared" si="1"/>
        <v>6235614786</v>
      </c>
      <c r="Y20" s="163">
        <f t="shared" si="3"/>
        <v>85.165618636784629</v>
      </c>
      <c r="Z20" s="163">
        <f t="shared" si="4"/>
        <v>51.047974235883572</v>
      </c>
      <c r="AA20" s="75" t="s">
        <v>22</v>
      </c>
    </row>
    <row r="21" spans="1:27" s="2" customFormat="1" ht="39" customHeight="1">
      <c r="A21" s="18"/>
      <c r="B21" s="18"/>
      <c r="C21" s="27" t="s">
        <v>43</v>
      </c>
      <c r="D21" s="27" t="s">
        <v>44</v>
      </c>
      <c r="E21" s="23">
        <v>1</v>
      </c>
      <c r="F21" s="24">
        <v>12091795166</v>
      </c>
      <c r="G21" s="25">
        <v>0.99929999999999997</v>
      </c>
      <c r="H21" s="26">
        <v>2090450463</v>
      </c>
      <c r="I21" s="30" t="s">
        <v>45</v>
      </c>
      <c r="J21" s="41">
        <v>2171477137</v>
      </c>
      <c r="K21" s="41" t="s">
        <v>171</v>
      </c>
      <c r="L21" s="41">
        <v>1966752568</v>
      </c>
      <c r="M21" s="154">
        <f>N21/L21</f>
        <v>0.21633892891401071</v>
      </c>
      <c r="N21" s="147">
        <v>425485144</v>
      </c>
      <c r="O21" s="155">
        <f>P21/L21</f>
        <v>0.29064366270602476</v>
      </c>
      <c r="P21" s="147">
        <v>571624170</v>
      </c>
      <c r="Q21" s="150">
        <f>R21/L21</f>
        <v>0.19627984794882444</v>
      </c>
      <c r="R21" s="46">
        <v>386033895</v>
      </c>
      <c r="S21" s="150">
        <f>T21/L21</f>
        <v>0.28903736354496018</v>
      </c>
      <c r="T21" s="46">
        <v>568464977</v>
      </c>
      <c r="U21" s="25">
        <f>M21+O21+Q21+S21</f>
        <v>0.99229980311382016</v>
      </c>
      <c r="V21" s="41">
        <f>N21+P21+R21+T21</f>
        <v>1951608186</v>
      </c>
      <c r="W21" s="25">
        <f t="shared" si="8"/>
        <v>0.99579990155691012</v>
      </c>
      <c r="X21" s="60">
        <f t="shared" si="1"/>
        <v>6213535786</v>
      </c>
      <c r="Y21" s="165">
        <f t="shared" si="3"/>
        <v>99.579990155691007</v>
      </c>
      <c r="Z21" s="165">
        <f t="shared" si="4"/>
        <v>51.386379778176938</v>
      </c>
      <c r="AA21" s="30" t="s">
        <v>22</v>
      </c>
    </row>
    <row r="22" spans="1:27" s="2" customFormat="1" ht="38.1" customHeight="1">
      <c r="A22" s="18"/>
      <c r="B22" s="18"/>
      <c r="C22" s="27" t="s">
        <v>46</v>
      </c>
      <c r="D22" s="27" t="s">
        <v>47</v>
      </c>
      <c r="E22" s="23">
        <v>1</v>
      </c>
      <c r="F22" s="24">
        <v>18000000</v>
      </c>
      <c r="G22" s="25" t="s">
        <v>32</v>
      </c>
      <c r="H22" s="26" t="s">
        <v>32</v>
      </c>
      <c r="I22" s="30"/>
      <c r="J22" s="41"/>
      <c r="K22" s="41"/>
      <c r="L22" s="41"/>
      <c r="M22" s="42"/>
      <c r="N22" s="43"/>
      <c r="O22" s="44"/>
      <c r="P22" s="45"/>
      <c r="Q22" s="46"/>
      <c r="R22" s="46"/>
      <c r="S22" s="46"/>
      <c r="T22" s="46"/>
      <c r="U22" s="25"/>
      <c r="V22" s="41"/>
      <c r="W22" s="25" t="e">
        <f>(G22+U22)/2</f>
        <v>#VALUE!</v>
      </c>
      <c r="X22" s="60" t="e">
        <f t="shared" si="1"/>
        <v>#VALUE!</v>
      </c>
      <c r="Y22" s="165" t="e">
        <f t="shared" si="3"/>
        <v>#VALUE!</v>
      </c>
      <c r="Z22" s="165" t="e">
        <f t="shared" si="4"/>
        <v>#VALUE!</v>
      </c>
      <c r="AA22" s="30" t="s">
        <v>22</v>
      </c>
    </row>
    <row r="23" spans="1:27" s="2" customFormat="1" ht="39" customHeight="1">
      <c r="A23" s="18"/>
      <c r="B23" s="18"/>
      <c r="C23" s="27" t="s">
        <v>48</v>
      </c>
      <c r="D23" s="27" t="s">
        <v>49</v>
      </c>
      <c r="E23" s="23">
        <v>1</v>
      </c>
      <c r="F23" s="24">
        <v>56750000</v>
      </c>
      <c r="G23" s="25">
        <v>0.99990000000000001</v>
      </c>
      <c r="H23" s="26">
        <v>7619000</v>
      </c>
      <c r="I23" s="30" t="s">
        <v>27</v>
      </c>
      <c r="J23" s="41">
        <v>2400000</v>
      </c>
      <c r="K23" s="41"/>
      <c r="L23" s="41"/>
      <c r="M23" s="42">
        <v>0</v>
      </c>
      <c r="N23" s="43">
        <v>0</v>
      </c>
      <c r="O23" s="44"/>
      <c r="P23" s="45"/>
      <c r="Q23" s="46"/>
      <c r="R23" s="46"/>
      <c r="S23" s="46">
        <v>0</v>
      </c>
      <c r="T23" s="46">
        <v>0</v>
      </c>
      <c r="U23" s="25">
        <f t="shared" ref="U23:U27" si="11">M23+O23+Q23+S23</f>
        <v>0</v>
      </c>
      <c r="V23" s="41">
        <f t="shared" ref="V23:V27" si="12">N23+P23+R23+T23</f>
        <v>0</v>
      </c>
      <c r="W23" s="25">
        <f t="shared" ref="W23:W27" si="13">(G23+U23)/2</f>
        <v>0.49995000000000001</v>
      </c>
      <c r="X23" s="60">
        <f t="shared" ref="X23:X24" si="14">H23+J23+V23</f>
        <v>10019000</v>
      </c>
      <c r="Y23" s="165">
        <f t="shared" si="3"/>
        <v>49.994999999999997</v>
      </c>
      <c r="Z23" s="165">
        <f t="shared" si="4"/>
        <v>17.654625550660793</v>
      </c>
      <c r="AA23" s="30" t="s">
        <v>22</v>
      </c>
    </row>
    <row r="24" spans="1:27" s="2" customFormat="1" ht="39" customHeight="1">
      <c r="A24" s="18"/>
      <c r="B24" s="18"/>
      <c r="C24" s="27" t="s">
        <v>50</v>
      </c>
      <c r="D24" s="27" t="s">
        <v>49</v>
      </c>
      <c r="E24" s="23">
        <v>1</v>
      </c>
      <c r="F24" s="24">
        <v>48660000</v>
      </c>
      <c r="G24" s="25">
        <v>1</v>
      </c>
      <c r="H24" s="26">
        <v>8310000</v>
      </c>
      <c r="I24" s="30" t="s">
        <v>27</v>
      </c>
      <c r="J24" s="41">
        <v>2250000</v>
      </c>
      <c r="K24" s="41" t="s">
        <v>172</v>
      </c>
      <c r="L24" s="41">
        <v>1500000</v>
      </c>
      <c r="M24" s="42">
        <v>0</v>
      </c>
      <c r="N24" s="43">
        <v>0</v>
      </c>
      <c r="O24" s="44">
        <v>0.6</v>
      </c>
      <c r="P24" s="45">
        <v>900000</v>
      </c>
      <c r="Q24" s="53">
        <f t="shared" ref="Q24:Q31" si="15">R24/L24</f>
        <v>0.3</v>
      </c>
      <c r="R24" s="46">
        <v>450000</v>
      </c>
      <c r="S24" s="150">
        <f t="shared" ref="S24:S32" si="16">T24/L24</f>
        <v>0.1</v>
      </c>
      <c r="T24" s="46">
        <v>150000</v>
      </c>
      <c r="U24" s="25">
        <f t="shared" si="11"/>
        <v>0.99999999999999989</v>
      </c>
      <c r="V24" s="41">
        <f>N24+P24+R24+T24</f>
        <v>1500000</v>
      </c>
      <c r="W24" s="25">
        <f t="shared" si="13"/>
        <v>1</v>
      </c>
      <c r="X24" s="60">
        <f t="shared" si="14"/>
        <v>12060000</v>
      </c>
      <c r="Y24" s="165">
        <f t="shared" si="3"/>
        <v>100</v>
      </c>
      <c r="Z24" s="165">
        <f t="shared" si="4"/>
        <v>24.784217016029594</v>
      </c>
      <c r="AA24" s="30" t="s">
        <v>22</v>
      </c>
    </row>
    <row r="25" spans="1:27" s="81" customFormat="1" ht="39" customHeight="1">
      <c r="A25" s="74"/>
      <c r="B25" s="74"/>
      <c r="C25" s="114" t="s">
        <v>51</v>
      </c>
      <c r="D25" s="114" t="s">
        <v>52</v>
      </c>
      <c r="E25" s="75">
        <v>100</v>
      </c>
      <c r="F25" s="76">
        <f>SUM(F26:F27)</f>
        <v>52200000</v>
      </c>
      <c r="G25" s="77">
        <v>1</v>
      </c>
      <c r="H25" s="76">
        <f>SUM(H26:H27)</f>
        <v>1350000</v>
      </c>
      <c r="I25" s="75" t="s">
        <v>27</v>
      </c>
      <c r="J25" s="76">
        <f>SUM(J26:J27)</f>
        <v>450000</v>
      </c>
      <c r="K25" s="86">
        <v>1</v>
      </c>
      <c r="L25" s="78">
        <f>SUM(L26:L27)</f>
        <v>13157000</v>
      </c>
      <c r="M25" s="77">
        <f>N25/L25</f>
        <v>0.19381317929619213</v>
      </c>
      <c r="N25" s="78">
        <f>SUM(N26:N27)</f>
        <v>2550000</v>
      </c>
      <c r="O25" s="77">
        <f t="shared" ref="O25:O31" si="17">P25/L25</f>
        <v>0.46705175951964734</v>
      </c>
      <c r="P25" s="79">
        <f>SUM(P26:P27)</f>
        <v>6145000</v>
      </c>
      <c r="Q25" s="149">
        <f t="shared" si="15"/>
        <v>0.17116363912746066</v>
      </c>
      <c r="R25" s="79">
        <f>SUM(R26:R27)</f>
        <v>2252000</v>
      </c>
      <c r="S25" s="149">
        <f t="shared" si="16"/>
        <v>0.15117427985102988</v>
      </c>
      <c r="T25" s="79">
        <f>SUM(T26:T27)</f>
        <v>1989000</v>
      </c>
      <c r="U25" s="77">
        <f t="shared" si="11"/>
        <v>0.98320285779432992</v>
      </c>
      <c r="V25" s="78">
        <f>N25+P25+R25+T25</f>
        <v>12936000</v>
      </c>
      <c r="W25" s="77">
        <f t="shared" si="13"/>
        <v>0.99160142889716496</v>
      </c>
      <c r="X25" s="80">
        <f t="shared" ref="X25:X37" si="18">H25+J25+V25</f>
        <v>14736000</v>
      </c>
      <c r="Y25" s="163">
        <f t="shared" si="3"/>
        <v>0.99160142889716496</v>
      </c>
      <c r="Z25" s="163">
        <f t="shared" si="4"/>
        <v>28.229885057471265</v>
      </c>
      <c r="AA25" s="75" t="s">
        <v>22</v>
      </c>
    </row>
    <row r="26" spans="1:27" s="2" customFormat="1" ht="39" customHeight="1">
      <c r="A26" s="18"/>
      <c r="B26" s="18"/>
      <c r="C26" s="27" t="s">
        <v>53</v>
      </c>
      <c r="D26" s="27" t="s">
        <v>54</v>
      </c>
      <c r="E26" s="30"/>
      <c r="F26" s="24">
        <v>52200000</v>
      </c>
      <c r="G26" s="25">
        <v>1</v>
      </c>
      <c r="H26" s="26">
        <v>1350000</v>
      </c>
      <c r="I26" s="30" t="s">
        <v>55</v>
      </c>
      <c r="J26" s="41">
        <v>450000</v>
      </c>
      <c r="K26" s="41" t="s">
        <v>173</v>
      </c>
      <c r="L26" s="41">
        <v>3480000</v>
      </c>
      <c r="M26" s="42">
        <v>0</v>
      </c>
      <c r="N26" s="43">
        <v>0</v>
      </c>
      <c r="O26" s="42">
        <f t="shared" si="17"/>
        <v>0.41666666666666669</v>
      </c>
      <c r="P26" s="45">
        <v>1450000</v>
      </c>
      <c r="Q26" s="150">
        <f t="shared" si="15"/>
        <v>0.29741379310344829</v>
      </c>
      <c r="R26" s="46">
        <v>1035000</v>
      </c>
      <c r="S26" s="150">
        <f t="shared" si="16"/>
        <v>0.25</v>
      </c>
      <c r="T26" s="46">
        <v>870000</v>
      </c>
      <c r="U26" s="25">
        <f t="shared" si="11"/>
        <v>0.96408045977011492</v>
      </c>
      <c r="V26" s="41">
        <f t="shared" si="12"/>
        <v>3355000</v>
      </c>
      <c r="W26" s="25">
        <f t="shared" si="13"/>
        <v>0.98204022988505746</v>
      </c>
      <c r="X26" s="60">
        <f t="shared" si="18"/>
        <v>5155000</v>
      </c>
      <c r="Y26" s="165" t="e">
        <f t="shared" si="3"/>
        <v>#DIV/0!</v>
      </c>
      <c r="Z26" s="165">
        <f t="shared" si="4"/>
        <v>9.8754789272030656</v>
      </c>
      <c r="AA26" s="30" t="s">
        <v>22</v>
      </c>
    </row>
    <row r="27" spans="1:27" s="2" customFormat="1" ht="39" customHeight="1">
      <c r="A27" s="18"/>
      <c r="B27" s="18"/>
      <c r="C27" s="27" t="s">
        <v>174</v>
      </c>
      <c r="D27" s="27" t="s">
        <v>175</v>
      </c>
      <c r="E27" s="30"/>
      <c r="F27" s="24"/>
      <c r="G27" s="25"/>
      <c r="H27" s="26"/>
      <c r="I27" s="30"/>
      <c r="J27" s="41"/>
      <c r="K27" s="41" t="s">
        <v>176</v>
      </c>
      <c r="L27" s="41">
        <v>9677000</v>
      </c>
      <c r="M27" s="42">
        <f>N27/L27</f>
        <v>0.26351141882814921</v>
      </c>
      <c r="N27" s="43">
        <v>2550000</v>
      </c>
      <c r="O27" s="42">
        <f t="shared" si="17"/>
        <v>0.48517102407771001</v>
      </c>
      <c r="P27" s="45">
        <v>4695000</v>
      </c>
      <c r="Q27" s="150">
        <f t="shared" si="15"/>
        <v>0.12576211635837553</v>
      </c>
      <c r="R27" s="46">
        <v>1217000</v>
      </c>
      <c r="S27" s="150">
        <f t="shared" si="16"/>
        <v>0.11563501085047019</v>
      </c>
      <c r="T27" s="46">
        <v>1119000</v>
      </c>
      <c r="U27" s="25">
        <f t="shared" si="11"/>
        <v>0.99007957011470493</v>
      </c>
      <c r="V27" s="41">
        <f t="shared" si="12"/>
        <v>9581000</v>
      </c>
      <c r="W27" s="25">
        <f t="shared" si="13"/>
        <v>0.49503978505735247</v>
      </c>
      <c r="X27" s="60">
        <f t="shared" si="18"/>
        <v>9581000</v>
      </c>
      <c r="Y27" s="165" t="e">
        <f t="shared" si="3"/>
        <v>#DIV/0!</v>
      </c>
      <c r="Z27" s="165" t="e">
        <f t="shared" si="4"/>
        <v>#DIV/0!</v>
      </c>
      <c r="AA27" s="30" t="s">
        <v>22</v>
      </c>
    </row>
    <row r="28" spans="1:27" s="2" customFormat="1" ht="24.6" customHeight="1">
      <c r="A28" s="18"/>
      <c r="B28" s="18"/>
      <c r="C28" s="127" t="s">
        <v>56</v>
      </c>
      <c r="D28" s="127" t="s">
        <v>57</v>
      </c>
      <c r="E28" s="86">
        <v>1</v>
      </c>
      <c r="F28" s="76">
        <f>SUM(F29:F30)</f>
        <v>63679000</v>
      </c>
      <c r="G28" s="77">
        <v>1</v>
      </c>
      <c r="H28" s="76">
        <f>SUM(H29:H30)</f>
        <v>0</v>
      </c>
      <c r="I28" s="86"/>
      <c r="J28" s="76">
        <f>SUM(J29:J30)</f>
        <v>0</v>
      </c>
      <c r="K28" s="86">
        <v>1</v>
      </c>
      <c r="L28" s="78">
        <f>SUM(L29:L30)</f>
        <v>20600000</v>
      </c>
      <c r="M28" s="77"/>
      <c r="N28" s="78">
        <f>SUM(N29:N30)</f>
        <v>0</v>
      </c>
      <c r="O28" s="77">
        <f t="shared" si="17"/>
        <v>0.48810679611650487</v>
      </c>
      <c r="P28" s="79">
        <f>SUM(P29:P30)</f>
        <v>10055000</v>
      </c>
      <c r="Q28" s="149">
        <f t="shared" si="15"/>
        <v>0.2859223300970874</v>
      </c>
      <c r="R28" s="79">
        <f>SUM(R29:R30)</f>
        <v>5890000</v>
      </c>
      <c r="S28" s="149">
        <f t="shared" si="16"/>
        <v>0.22597087378640776</v>
      </c>
      <c r="T28" s="79">
        <f>SUM(T29:T30)</f>
        <v>4655000</v>
      </c>
      <c r="U28" s="126">
        <f t="shared" ref="U28:V30" si="19">M28+O28+Q28+S28</f>
        <v>1</v>
      </c>
      <c r="V28" s="78">
        <f t="shared" si="19"/>
        <v>20600000</v>
      </c>
      <c r="W28" s="77">
        <f>(G28+U28)/2</f>
        <v>1</v>
      </c>
      <c r="X28" s="80">
        <f t="shared" si="18"/>
        <v>20600000</v>
      </c>
      <c r="Y28" s="163">
        <f t="shared" si="3"/>
        <v>100</v>
      </c>
      <c r="Z28" s="163">
        <f t="shared" si="4"/>
        <v>32.349754236090391</v>
      </c>
      <c r="AA28" s="75" t="s">
        <v>22</v>
      </c>
    </row>
    <row r="29" spans="1:27" s="2" customFormat="1" ht="24.6" customHeight="1">
      <c r="A29" s="18"/>
      <c r="B29" s="18"/>
      <c r="C29" s="115" t="s">
        <v>58</v>
      </c>
      <c r="D29" s="115" t="s">
        <v>59</v>
      </c>
      <c r="E29" s="23">
        <v>1</v>
      </c>
      <c r="F29" s="31">
        <v>17000000</v>
      </c>
      <c r="G29" s="32" t="s">
        <v>32</v>
      </c>
      <c r="H29" s="33" t="s">
        <v>32</v>
      </c>
      <c r="I29" s="50" t="s">
        <v>32</v>
      </c>
      <c r="J29" s="51" t="s">
        <v>32</v>
      </c>
      <c r="K29" s="82" t="s">
        <v>171</v>
      </c>
      <c r="L29" s="82">
        <v>4350000</v>
      </c>
      <c r="M29" s="42"/>
      <c r="N29" s="52"/>
      <c r="O29" s="42">
        <f t="shared" si="17"/>
        <v>0.3</v>
      </c>
      <c r="P29" s="91">
        <v>1305000</v>
      </c>
      <c r="Q29" s="151">
        <f t="shared" si="15"/>
        <v>0.23333333333333334</v>
      </c>
      <c r="R29" s="148">
        <v>1015000</v>
      </c>
      <c r="S29" s="151">
        <f t="shared" si="16"/>
        <v>0.46666666666666667</v>
      </c>
      <c r="T29" s="148">
        <v>2030000</v>
      </c>
      <c r="U29" s="53">
        <f t="shared" si="19"/>
        <v>1</v>
      </c>
      <c r="V29" s="41">
        <f t="shared" si="19"/>
        <v>4350000</v>
      </c>
      <c r="W29" s="159" t="e">
        <f>(G29+U29)/2</f>
        <v>#VALUE!</v>
      </c>
      <c r="X29" s="60" t="e">
        <f t="shared" si="18"/>
        <v>#VALUE!</v>
      </c>
      <c r="Y29" s="165" t="e">
        <f t="shared" si="3"/>
        <v>#VALUE!</v>
      </c>
      <c r="Z29" s="165" t="e">
        <f t="shared" si="4"/>
        <v>#VALUE!</v>
      </c>
      <c r="AA29" s="30" t="s">
        <v>22</v>
      </c>
    </row>
    <row r="30" spans="1:27" s="2" customFormat="1" ht="32.450000000000003" customHeight="1">
      <c r="A30" s="18"/>
      <c r="B30" s="18"/>
      <c r="C30" s="115" t="s">
        <v>60</v>
      </c>
      <c r="D30" s="115" t="s">
        <v>61</v>
      </c>
      <c r="E30" s="23">
        <v>1</v>
      </c>
      <c r="F30" s="31">
        <v>46679000</v>
      </c>
      <c r="G30" s="25" t="s">
        <v>32</v>
      </c>
      <c r="H30" s="26" t="s">
        <v>32</v>
      </c>
      <c r="I30" s="30"/>
      <c r="J30" s="41"/>
      <c r="K30" s="82" t="s">
        <v>177</v>
      </c>
      <c r="L30" s="41">
        <v>16250000</v>
      </c>
      <c r="M30" s="42"/>
      <c r="N30" s="43">
        <v>0</v>
      </c>
      <c r="O30" s="42">
        <f t="shared" si="17"/>
        <v>0.53846153846153844</v>
      </c>
      <c r="P30" s="45">
        <v>8750000</v>
      </c>
      <c r="Q30" s="151">
        <f t="shared" si="15"/>
        <v>0.3</v>
      </c>
      <c r="R30" s="46">
        <v>4875000</v>
      </c>
      <c r="S30" s="151">
        <f t="shared" si="16"/>
        <v>0.16153846153846155</v>
      </c>
      <c r="T30" s="46">
        <v>2625000</v>
      </c>
      <c r="U30" s="53">
        <f t="shared" si="19"/>
        <v>0.99999999999999989</v>
      </c>
      <c r="V30" s="41">
        <f t="shared" si="19"/>
        <v>16250000</v>
      </c>
      <c r="W30" s="159" t="e">
        <f>(G30+U30)/2</f>
        <v>#VALUE!</v>
      </c>
      <c r="X30" s="60" t="e">
        <f t="shared" si="18"/>
        <v>#VALUE!</v>
      </c>
      <c r="Y30" s="165" t="e">
        <f t="shared" si="3"/>
        <v>#VALUE!</v>
      </c>
      <c r="Z30" s="165" t="e">
        <f t="shared" si="4"/>
        <v>#VALUE!</v>
      </c>
      <c r="AA30" s="30" t="s">
        <v>22</v>
      </c>
    </row>
    <row r="31" spans="1:27" s="2" customFormat="1" ht="27.6" customHeight="1">
      <c r="A31" s="18"/>
      <c r="B31" s="18"/>
      <c r="C31" s="127" t="s">
        <v>62</v>
      </c>
      <c r="D31" s="127" t="s">
        <v>63</v>
      </c>
      <c r="E31" s="86">
        <v>1</v>
      </c>
      <c r="F31" s="76">
        <f>SUM(F32:F38)</f>
        <v>643885000</v>
      </c>
      <c r="G31" s="77">
        <v>0.99119999999999997</v>
      </c>
      <c r="H31" s="76">
        <f>SUM(H32:H38)</f>
        <v>81280191</v>
      </c>
      <c r="I31" s="86">
        <v>1</v>
      </c>
      <c r="J31" s="78">
        <f>SUM(J32:J38)</f>
        <v>15751400</v>
      </c>
      <c r="K31" s="86">
        <v>1</v>
      </c>
      <c r="L31" s="78">
        <f>SUM(L32:L38)</f>
        <v>101322900</v>
      </c>
      <c r="M31" s="77">
        <f>N31/L31</f>
        <v>7.9569376715431558E-2</v>
      </c>
      <c r="N31" s="78">
        <f>SUM(N32:N38)</f>
        <v>8062200</v>
      </c>
      <c r="O31" s="77">
        <f t="shared" si="17"/>
        <v>0.11460982660385757</v>
      </c>
      <c r="P31" s="78">
        <f>SUM(P32:P38)</f>
        <v>11612600</v>
      </c>
      <c r="Q31" s="149">
        <f t="shared" si="15"/>
        <v>0.18832169233213814</v>
      </c>
      <c r="R31" s="78">
        <f>SUM(R32:R38)</f>
        <v>19081300</v>
      </c>
      <c r="S31" s="149">
        <f t="shared" si="16"/>
        <v>0.61506530113133362</v>
      </c>
      <c r="T31" s="78">
        <f>SUM(T32:T38)</f>
        <v>62320200</v>
      </c>
      <c r="U31" s="149">
        <f t="shared" ref="U31:U34" si="20">M31+O31+Q31+S31</f>
        <v>0.99756619678276093</v>
      </c>
      <c r="V31" s="78">
        <f>N31+P31+R31+T31</f>
        <v>101076300</v>
      </c>
      <c r="W31" s="77">
        <f t="shared" ref="W31:W34" si="21">(G31+U31)/2</f>
        <v>0.99438309839138039</v>
      </c>
      <c r="X31" s="80">
        <f t="shared" si="18"/>
        <v>198107891</v>
      </c>
      <c r="Y31" s="163">
        <f t="shared" si="3"/>
        <v>99.438309839138043</v>
      </c>
      <c r="Z31" s="163">
        <f t="shared" si="4"/>
        <v>30.76758908811356</v>
      </c>
      <c r="AA31" s="75" t="s">
        <v>22</v>
      </c>
    </row>
    <row r="32" spans="1:27" s="2" customFormat="1" ht="33.75">
      <c r="A32" s="18"/>
      <c r="B32" s="18"/>
      <c r="C32" s="116" t="s">
        <v>209</v>
      </c>
      <c r="D32" s="115" t="s">
        <v>64</v>
      </c>
      <c r="E32" s="23">
        <v>1</v>
      </c>
      <c r="F32" s="31">
        <v>116800000</v>
      </c>
      <c r="G32" s="25">
        <v>0.98429999999999995</v>
      </c>
      <c r="H32" s="26">
        <v>37100000</v>
      </c>
      <c r="I32" s="23">
        <v>1</v>
      </c>
      <c r="J32" s="41">
        <v>7323000</v>
      </c>
      <c r="K32" s="41"/>
      <c r="L32" s="41">
        <v>5370800</v>
      </c>
      <c r="M32" s="42"/>
      <c r="N32" s="43">
        <v>0</v>
      </c>
      <c r="O32" s="44"/>
      <c r="P32" s="45"/>
      <c r="Q32" s="53"/>
      <c r="R32" s="46">
        <v>0</v>
      </c>
      <c r="S32" s="150">
        <f t="shared" si="16"/>
        <v>0.99798912638713044</v>
      </c>
      <c r="T32" s="46">
        <v>5360000</v>
      </c>
      <c r="U32" s="25">
        <f t="shared" si="20"/>
        <v>0.99798912638713044</v>
      </c>
      <c r="V32" s="41">
        <f t="shared" ref="V32" si="22">N32+P32+R32+T32</f>
        <v>5360000</v>
      </c>
      <c r="W32" s="25">
        <f t="shared" si="21"/>
        <v>0.99114456319356514</v>
      </c>
      <c r="X32" s="95">
        <f t="shared" si="18"/>
        <v>49783000</v>
      </c>
      <c r="Y32" s="165">
        <f t="shared" si="3"/>
        <v>99.11445631935652</v>
      </c>
      <c r="Z32" s="165">
        <f t="shared" si="4"/>
        <v>42.622431506849317</v>
      </c>
      <c r="AA32" s="30" t="s">
        <v>22</v>
      </c>
    </row>
    <row r="33" spans="1:27" s="2" customFormat="1" ht="41.45" customHeight="1">
      <c r="A33" s="18"/>
      <c r="B33" s="18"/>
      <c r="C33" s="115" t="s">
        <v>65</v>
      </c>
      <c r="D33" s="115" t="s">
        <v>66</v>
      </c>
      <c r="E33" s="23">
        <v>1</v>
      </c>
      <c r="F33" s="31">
        <v>58535000</v>
      </c>
      <c r="G33" s="25">
        <v>0.99470000000000003</v>
      </c>
      <c r="H33" s="26">
        <v>6600000</v>
      </c>
      <c r="I33" s="23">
        <v>1</v>
      </c>
      <c r="J33" s="41">
        <v>1985000</v>
      </c>
      <c r="K33" s="82" t="s">
        <v>178</v>
      </c>
      <c r="L33" s="41">
        <v>9361700</v>
      </c>
      <c r="M33" s="42"/>
      <c r="N33" s="43">
        <v>0</v>
      </c>
      <c r="O33" s="42">
        <f>P33/L33</f>
        <v>0.35113280707563799</v>
      </c>
      <c r="P33" s="45">
        <v>3287200</v>
      </c>
      <c r="Q33" s="150">
        <f>R33/L33</f>
        <v>0.37817917685890384</v>
      </c>
      <c r="R33" s="46">
        <v>3540400</v>
      </c>
      <c r="S33" s="150">
        <f t="shared" ref="S33:S38" si="23">T33/L33</f>
        <v>0.26947028851597465</v>
      </c>
      <c r="T33" s="46">
        <v>2522700</v>
      </c>
      <c r="U33" s="25">
        <f t="shared" si="20"/>
        <v>0.99878227245051654</v>
      </c>
      <c r="V33" s="41">
        <f>N33+P33+R33+T33</f>
        <v>9350300</v>
      </c>
      <c r="W33" s="25">
        <f t="shared" si="21"/>
        <v>0.99674113622525828</v>
      </c>
      <c r="X33" s="60">
        <f t="shared" si="18"/>
        <v>17935300</v>
      </c>
      <c r="Y33" s="165">
        <f t="shared" si="3"/>
        <v>99.674113622525823</v>
      </c>
      <c r="Z33" s="165">
        <f t="shared" si="4"/>
        <v>30.640300674809946</v>
      </c>
      <c r="AA33" s="30" t="s">
        <v>22</v>
      </c>
    </row>
    <row r="34" spans="1:27" s="2" customFormat="1" ht="33.75">
      <c r="A34" s="18"/>
      <c r="B34" s="18"/>
      <c r="C34" s="115" t="s">
        <v>67</v>
      </c>
      <c r="D34" s="115" t="s">
        <v>68</v>
      </c>
      <c r="E34" s="23">
        <v>1</v>
      </c>
      <c r="F34" s="31">
        <v>182870000</v>
      </c>
      <c r="G34" s="25" t="s">
        <v>32</v>
      </c>
      <c r="H34" s="26" t="s">
        <v>32</v>
      </c>
      <c r="I34" s="23"/>
      <c r="J34" s="41"/>
      <c r="K34" s="82" t="s">
        <v>178</v>
      </c>
      <c r="L34" s="41">
        <v>35328000</v>
      </c>
      <c r="M34" s="42">
        <f>N34/L34</f>
        <v>4.3229166666666666E-2</v>
      </c>
      <c r="N34" s="43">
        <v>1527200</v>
      </c>
      <c r="O34" s="42">
        <f>P34/L34</f>
        <v>0.12271852355072464</v>
      </c>
      <c r="P34" s="45">
        <v>4335400</v>
      </c>
      <c r="Q34" s="150">
        <f t="shared" ref="Q34:Q38" si="24">R34/L34</f>
        <v>0.28648380887681157</v>
      </c>
      <c r="R34" s="46">
        <v>10120900</v>
      </c>
      <c r="S34" s="150">
        <f t="shared" si="23"/>
        <v>0.54513417119565222</v>
      </c>
      <c r="T34" s="46">
        <v>19258500</v>
      </c>
      <c r="U34" s="25">
        <f t="shared" si="20"/>
        <v>0.9975656702898551</v>
      </c>
      <c r="V34" s="41">
        <f>N34+P34+R34+T34</f>
        <v>35242000</v>
      </c>
      <c r="W34" s="25" t="e">
        <f t="shared" si="21"/>
        <v>#VALUE!</v>
      </c>
      <c r="X34" s="60" t="e">
        <f t="shared" si="18"/>
        <v>#VALUE!</v>
      </c>
      <c r="Y34" s="165" t="e">
        <f t="shared" si="3"/>
        <v>#VALUE!</v>
      </c>
      <c r="Z34" s="165" t="e">
        <f t="shared" si="4"/>
        <v>#VALUE!</v>
      </c>
      <c r="AA34" s="30" t="s">
        <v>22</v>
      </c>
    </row>
    <row r="35" spans="1:27" s="2" customFormat="1" ht="35.450000000000003" customHeight="1">
      <c r="A35" s="18"/>
      <c r="B35" s="18"/>
      <c r="C35" s="115" t="s">
        <v>69</v>
      </c>
      <c r="D35" s="115" t="s">
        <v>70</v>
      </c>
      <c r="E35" s="23">
        <v>1</v>
      </c>
      <c r="F35" s="31">
        <v>84080000</v>
      </c>
      <c r="G35" s="25">
        <v>0.997</v>
      </c>
      <c r="H35" s="26">
        <v>5264000</v>
      </c>
      <c r="I35" s="23">
        <v>1</v>
      </c>
      <c r="J35" s="41">
        <v>6443400</v>
      </c>
      <c r="K35" s="82" t="s">
        <v>178</v>
      </c>
      <c r="L35" s="41">
        <v>5322400</v>
      </c>
      <c r="M35" s="42">
        <f>N35/L35</f>
        <v>0.24800841725537351</v>
      </c>
      <c r="N35" s="43">
        <v>1320000</v>
      </c>
      <c r="O35" s="42">
        <f>P35/L35</f>
        <v>0.24800841725537351</v>
      </c>
      <c r="P35" s="45">
        <v>1320000</v>
      </c>
      <c r="Q35" s="150">
        <f t="shared" si="24"/>
        <v>0.24800841725537351</v>
      </c>
      <c r="R35" s="46">
        <v>1320000</v>
      </c>
      <c r="S35" s="150">
        <f t="shared" si="23"/>
        <v>0.24800841725537351</v>
      </c>
      <c r="T35" s="46">
        <v>1320000</v>
      </c>
      <c r="U35" s="25">
        <f t="shared" ref="U35:U41" si="25">M35+O35+Q35+S35</f>
        <v>0.99203366902149404</v>
      </c>
      <c r="V35" s="41">
        <f>N35+P35+R35+T35</f>
        <v>5280000</v>
      </c>
      <c r="W35" s="25">
        <f>(G35+U35)/2</f>
        <v>0.99451683451074702</v>
      </c>
      <c r="X35" s="60">
        <f t="shared" si="18"/>
        <v>16987400</v>
      </c>
      <c r="Y35" s="165">
        <f t="shared" si="3"/>
        <v>99.4516834510747</v>
      </c>
      <c r="Z35" s="165">
        <f t="shared" si="4"/>
        <v>20.203853472882969</v>
      </c>
      <c r="AA35" s="30" t="s">
        <v>22</v>
      </c>
    </row>
    <row r="36" spans="1:27" s="2" customFormat="1" ht="35.450000000000003" customHeight="1">
      <c r="A36" s="18"/>
      <c r="B36" s="18"/>
      <c r="C36" s="116" t="s">
        <v>179</v>
      </c>
      <c r="D36" s="116" t="s">
        <v>180</v>
      </c>
      <c r="E36" s="23">
        <v>1</v>
      </c>
      <c r="F36" s="31">
        <v>40000000</v>
      </c>
      <c r="G36" s="25">
        <v>0.99660000000000004</v>
      </c>
      <c r="H36" s="26">
        <v>9966191</v>
      </c>
      <c r="I36" s="23"/>
      <c r="J36" s="26"/>
      <c r="K36" s="83" t="s">
        <v>178</v>
      </c>
      <c r="L36" s="26">
        <v>3600000</v>
      </c>
      <c r="M36" s="42">
        <f>N36/L36</f>
        <v>0.25</v>
      </c>
      <c r="N36" s="26">
        <v>900000</v>
      </c>
      <c r="O36" s="42">
        <f>P36/L36</f>
        <v>0.25</v>
      </c>
      <c r="P36" s="46">
        <v>900000</v>
      </c>
      <c r="Q36" s="150">
        <f t="shared" si="24"/>
        <v>0.16666666666666666</v>
      </c>
      <c r="R36" s="46">
        <v>600000</v>
      </c>
      <c r="S36" s="150">
        <f t="shared" si="23"/>
        <v>0.33333333333333331</v>
      </c>
      <c r="T36" s="46">
        <v>1200000</v>
      </c>
      <c r="U36" s="25">
        <f t="shared" si="25"/>
        <v>1</v>
      </c>
      <c r="V36" s="26">
        <f>N36+P36+R36+T36</f>
        <v>3600000</v>
      </c>
      <c r="W36" s="25">
        <f>(G36+U36)/2</f>
        <v>0.99829999999999997</v>
      </c>
      <c r="X36" s="60">
        <f t="shared" si="18"/>
        <v>13566191</v>
      </c>
      <c r="Y36" s="165">
        <f t="shared" si="3"/>
        <v>99.83</v>
      </c>
      <c r="Z36" s="165">
        <f t="shared" si="4"/>
        <v>33.915477500000001</v>
      </c>
      <c r="AA36" s="30" t="s">
        <v>22</v>
      </c>
    </row>
    <row r="37" spans="1:27" s="2" customFormat="1" ht="35.1" customHeight="1">
      <c r="A37" s="18"/>
      <c r="B37" s="18"/>
      <c r="C37" s="115" t="s">
        <v>71</v>
      </c>
      <c r="D37" s="115" t="s">
        <v>72</v>
      </c>
      <c r="E37" s="23">
        <v>1</v>
      </c>
      <c r="F37" s="31">
        <v>126600000</v>
      </c>
      <c r="G37" s="25">
        <v>0.99780000000000002</v>
      </c>
      <c r="H37" s="26">
        <v>22350000</v>
      </c>
      <c r="I37" s="23" t="s">
        <v>32</v>
      </c>
      <c r="J37" s="41" t="s">
        <v>32</v>
      </c>
      <c r="K37" s="41" t="s">
        <v>181</v>
      </c>
      <c r="L37" s="41">
        <v>42340000</v>
      </c>
      <c r="M37" s="42">
        <f>N37/L37</f>
        <v>0.1019130845536136</v>
      </c>
      <c r="N37" s="43">
        <v>4315000</v>
      </c>
      <c r="O37" s="42">
        <f>P37/L37</f>
        <v>4.1804440245630611E-2</v>
      </c>
      <c r="P37" s="45">
        <v>1770000</v>
      </c>
      <c r="Q37" s="150">
        <f t="shared" si="24"/>
        <v>8.266414737836561E-2</v>
      </c>
      <c r="R37" s="46">
        <v>3500000</v>
      </c>
      <c r="S37" s="150">
        <f t="shared" si="23"/>
        <v>0.77135096835144068</v>
      </c>
      <c r="T37" s="46">
        <v>32659000</v>
      </c>
      <c r="U37" s="25">
        <f t="shared" si="25"/>
        <v>0.99773264052905053</v>
      </c>
      <c r="V37" s="41">
        <f>N37+P37+R37+T37</f>
        <v>42244000</v>
      </c>
      <c r="W37" s="25">
        <f>(G37+U37)/2</f>
        <v>0.99776632026452527</v>
      </c>
      <c r="X37" s="60" t="e">
        <f t="shared" si="18"/>
        <v>#VALUE!</v>
      </c>
      <c r="Y37" s="165">
        <f t="shared" si="3"/>
        <v>99.776632026452532</v>
      </c>
      <c r="Z37" s="165" t="e">
        <f t="shared" si="4"/>
        <v>#VALUE!</v>
      </c>
      <c r="AA37" s="30" t="s">
        <v>22</v>
      </c>
    </row>
    <row r="38" spans="1:27" s="2" customFormat="1" ht="33.75">
      <c r="A38" s="18"/>
      <c r="B38" s="18"/>
      <c r="C38" s="115" t="s">
        <v>73</v>
      </c>
      <c r="D38" s="115" t="s">
        <v>74</v>
      </c>
      <c r="E38" s="23">
        <v>1</v>
      </c>
      <c r="F38" s="31">
        <v>35000000</v>
      </c>
      <c r="G38" s="25" t="s">
        <v>32</v>
      </c>
      <c r="H38" s="26">
        <v>0</v>
      </c>
      <c r="I38" s="23" t="s">
        <v>32</v>
      </c>
      <c r="J38" s="41" t="s">
        <v>32</v>
      </c>
      <c r="K38" s="41"/>
      <c r="L38" s="41">
        <v>0</v>
      </c>
      <c r="M38" s="42"/>
      <c r="N38" s="43">
        <v>0</v>
      </c>
      <c r="O38" s="44"/>
      <c r="P38" s="45"/>
      <c r="Q38" s="46" t="e">
        <f t="shared" si="24"/>
        <v>#DIV/0!</v>
      </c>
      <c r="R38" s="46">
        <v>0</v>
      </c>
      <c r="S38" s="150" t="e">
        <f t="shared" si="23"/>
        <v>#DIV/0!</v>
      </c>
      <c r="T38" s="46">
        <v>0</v>
      </c>
      <c r="U38" s="25" t="e">
        <f t="shared" si="25"/>
        <v>#DIV/0!</v>
      </c>
      <c r="V38" s="41">
        <f t="shared" ref="V38" si="26">N38+P38+R38+T38</f>
        <v>0</v>
      </c>
      <c r="W38" s="25" t="e">
        <f>(G38+U38)/2</f>
        <v>#VALUE!</v>
      </c>
      <c r="X38" s="60">
        <f t="shared" ref="X38:X42" si="27">H38+V38</f>
        <v>0</v>
      </c>
      <c r="Y38" s="165" t="e">
        <f t="shared" si="3"/>
        <v>#VALUE!</v>
      </c>
      <c r="Z38" s="165">
        <f t="shared" si="4"/>
        <v>0</v>
      </c>
      <c r="AA38" s="30" t="s">
        <v>22</v>
      </c>
    </row>
    <row r="39" spans="1:27" s="2" customFormat="1" ht="41.45" customHeight="1">
      <c r="A39" s="18"/>
      <c r="B39" s="18"/>
      <c r="C39" s="114" t="s">
        <v>75</v>
      </c>
      <c r="D39" s="114" t="s">
        <v>76</v>
      </c>
      <c r="E39" s="86">
        <v>1</v>
      </c>
      <c r="F39" s="76">
        <f>SUM(F40:F42)</f>
        <v>809000000</v>
      </c>
      <c r="G39" s="77" t="s">
        <v>32</v>
      </c>
      <c r="H39" s="76">
        <f>SUM(H40:H42)</f>
        <v>0</v>
      </c>
      <c r="I39" s="86">
        <v>1</v>
      </c>
      <c r="J39" s="76">
        <f>SUM(J40:J42)</f>
        <v>0</v>
      </c>
      <c r="K39" s="86">
        <v>1</v>
      </c>
      <c r="L39" s="78">
        <f>SUM(L40:L42)</f>
        <v>0</v>
      </c>
      <c r="M39" s="77"/>
      <c r="N39" s="78">
        <v>0</v>
      </c>
      <c r="O39" s="128">
        <v>0</v>
      </c>
      <c r="P39" s="79">
        <v>0</v>
      </c>
      <c r="Q39" s="79"/>
      <c r="R39" s="79"/>
      <c r="S39" s="79">
        <v>0</v>
      </c>
      <c r="T39" s="79">
        <v>0</v>
      </c>
      <c r="U39" s="77">
        <f t="shared" si="25"/>
        <v>0</v>
      </c>
      <c r="V39" s="78">
        <v>0</v>
      </c>
      <c r="W39" s="77">
        <v>0</v>
      </c>
      <c r="X39" s="80">
        <f t="shared" si="27"/>
        <v>0</v>
      </c>
      <c r="Y39" s="163">
        <f t="shared" si="3"/>
        <v>0</v>
      </c>
      <c r="Z39" s="163">
        <f t="shared" si="4"/>
        <v>0</v>
      </c>
      <c r="AA39" s="75" t="s">
        <v>22</v>
      </c>
    </row>
    <row r="40" spans="1:27" s="2" customFormat="1" ht="30.6" customHeight="1">
      <c r="A40" s="18"/>
      <c r="B40" s="18"/>
      <c r="C40" s="27" t="s">
        <v>77</v>
      </c>
      <c r="D40" s="117" t="s">
        <v>78</v>
      </c>
      <c r="E40" s="23">
        <v>1</v>
      </c>
      <c r="F40" s="31">
        <v>227000000</v>
      </c>
      <c r="G40" s="25"/>
      <c r="H40" s="26"/>
      <c r="I40" s="23"/>
      <c r="J40" s="41"/>
      <c r="K40" s="41"/>
      <c r="L40" s="41"/>
      <c r="M40" s="42"/>
      <c r="N40" s="43">
        <v>0</v>
      </c>
      <c r="O40" s="44">
        <v>0</v>
      </c>
      <c r="P40" s="45">
        <v>0</v>
      </c>
      <c r="Q40" s="46"/>
      <c r="R40" s="46"/>
      <c r="S40" s="46">
        <v>0</v>
      </c>
      <c r="T40" s="46">
        <v>0</v>
      </c>
      <c r="U40" s="25">
        <f t="shared" si="25"/>
        <v>0</v>
      </c>
      <c r="V40" s="41">
        <v>0</v>
      </c>
      <c r="W40" s="25">
        <v>0</v>
      </c>
      <c r="X40" s="60">
        <f t="shared" si="27"/>
        <v>0</v>
      </c>
      <c r="Y40" s="166">
        <f t="shared" si="3"/>
        <v>0</v>
      </c>
      <c r="Z40" s="166">
        <f t="shared" si="4"/>
        <v>0</v>
      </c>
      <c r="AA40" s="30" t="s">
        <v>22</v>
      </c>
    </row>
    <row r="41" spans="1:27" s="2" customFormat="1" ht="23.1" customHeight="1">
      <c r="A41" s="18"/>
      <c r="B41" s="18"/>
      <c r="C41" s="27" t="s">
        <v>79</v>
      </c>
      <c r="D41" s="27" t="s">
        <v>80</v>
      </c>
      <c r="E41" s="23">
        <v>1</v>
      </c>
      <c r="F41" s="31">
        <v>82000000</v>
      </c>
      <c r="G41" s="25"/>
      <c r="H41" s="26"/>
      <c r="I41" s="23"/>
      <c r="J41" s="41"/>
      <c r="K41" s="41"/>
      <c r="L41" s="41"/>
      <c r="M41" s="42"/>
      <c r="N41" s="43">
        <v>0</v>
      </c>
      <c r="O41" s="44">
        <v>0</v>
      </c>
      <c r="P41" s="45">
        <v>0</v>
      </c>
      <c r="Q41" s="46"/>
      <c r="R41" s="46"/>
      <c r="S41" s="46">
        <v>0</v>
      </c>
      <c r="T41" s="46">
        <v>0</v>
      </c>
      <c r="U41" s="25">
        <f t="shared" si="25"/>
        <v>0</v>
      </c>
      <c r="V41" s="41">
        <v>0</v>
      </c>
      <c r="W41" s="25">
        <v>0</v>
      </c>
      <c r="X41" s="60">
        <f t="shared" si="27"/>
        <v>0</v>
      </c>
      <c r="Y41" s="166">
        <f t="shared" si="3"/>
        <v>0</v>
      </c>
      <c r="Z41" s="166">
        <f t="shared" si="4"/>
        <v>0</v>
      </c>
      <c r="AA41" s="30" t="s">
        <v>22</v>
      </c>
    </row>
    <row r="42" spans="1:27" s="2" customFormat="1" ht="35.450000000000003" customHeight="1">
      <c r="A42" s="18"/>
      <c r="B42" s="18"/>
      <c r="C42" s="27" t="s">
        <v>81</v>
      </c>
      <c r="D42" s="27" t="s">
        <v>82</v>
      </c>
      <c r="E42" s="23">
        <v>1</v>
      </c>
      <c r="F42" s="31">
        <v>500000000</v>
      </c>
      <c r="G42" s="25"/>
      <c r="H42" s="26"/>
      <c r="I42" s="23"/>
      <c r="J42" s="41" t="s">
        <v>32</v>
      </c>
      <c r="K42" s="41"/>
      <c r="L42" s="41"/>
      <c r="M42" s="42"/>
      <c r="N42" s="43">
        <v>0</v>
      </c>
      <c r="O42" s="44"/>
      <c r="P42" s="45">
        <v>0</v>
      </c>
      <c r="Q42" s="46"/>
      <c r="R42" s="46"/>
      <c r="S42" s="46">
        <v>0</v>
      </c>
      <c r="T42" s="46">
        <v>0</v>
      </c>
      <c r="U42" s="25"/>
      <c r="V42" s="41">
        <v>0</v>
      </c>
      <c r="W42" s="25">
        <v>0</v>
      </c>
      <c r="X42" s="60">
        <f t="shared" si="27"/>
        <v>0</v>
      </c>
      <c r="Y42" s="166">
        <f t="shared" si="3"/>
        <v>0</v>
      </c>
      <c r="Z42" s="166">
        <f t="shared" si="4"/>
        <v>0</v>
      </c>
      <c r="AA42" s="30" t="s">
        <v>22</v>
      </c>
    </row>
    <row r="43" spans="1:27" s="2" customFormat="1" ht="32.450000000000003" customHeight="1">
      <c r="A43" s="18"/>
      <c r="B43" s="18"/>
      <c r="C43" s="114" t="s">
        <v>83</v>
      </c>
      <c r="D43" s="114" t="s">
        <v>84</v>
      </c>
      <c r="E43" s="86">
        <v>1</v>
      </c>
      <c r="F43" s="76">
        <f>SUM(F44:F47)</f>
        <v>1936393740</v>
      </c>
      <c r="G43" s="77">
        <v>0.96879999999999999</v>
      </c>
      <c r="H43" s="76">
        <f>SUM(H44:H47)</f>
        <v>267764748</v>
      </c>
      <c r="I43" s="86">
        <v>1</v>
      </c>
      <c r="J43" s="76">
        <f>SUM(J44:J47)</f>
        <v>315449600</v>
      </c>
      <c r="K43" s="86">
        <v>1</v>
      </c>
      <c r="L43" s="78">
        <f>SUM(L44:L47)</f>
        <v>213601100</v>
      </c>
      <c r="M43" s="77">
        <f>N43/L43</f>
        <v>0.20443016913302411</v>
      </c>
      <c r="N43" s="78">
        <f>SUM(N44:N47)</f>
        <v>43666509</v>
      </c>
      <c r="O43" s="77">
        <f>P43/L43</f>
        <v>0.26613545061331612</v>
      </c>
      <c r="P43" s="78">
        <f>SUM(P44:P47)</f>
        <v>56846825</v>
      </c>
      <c r="Q43" s="77">
        <f>R43/L43</f>
        <v>0.19886891031928206</v>
      </c>
      <c r="R43" s="78">
        <f>SUM(R44:R47)</f>
        <v>42478618</v>
      </c>
      <c r="S43" s="79">
        <v>0</v>
      </c>
      <c r="T43" s="78">
        <f>SUM(T44:T47)</f>
        <v>68977732</v>
      </c>
      <c r="U43" s="77">
        <f t="shared" ref="U43:U50" si="28">M43+O43+Q43+S43</f>
        <v>0.66943453006562237</v>
      </c>
      <c r="V43" s="78">
        <f>N43+P43+R43+T43</f>
        <v>211969684</v>
      </c>
      <c r="W43" s="77">
        <f t="shared" ref="W43:W51" si="29">(G43+U43)/2</f>
        <v>0.81911726503281113</v>
      </c>
      <c r="X43" s="80">
        <f>H43+J43+V43</f>
        <v>795184032</v>
      </c>
      <c r="Y43" s="163">
        <f t="shared" si="3"/>
        <v>81.911726503281116</v>
      </c>
      <c r="Z43" s="163">
        <f t="shared" si="4"/>
        <v>41.065203608848684</v>
      </c>
      <c r="AA43" s="75" t="s">
        <v>22</v>
      </c>
    </row>
    <row r="44" spans="1:27" s="2" customFormat="1" ht="27" customHeight="1">
      <c r="A44" s="18"/>
      <c r="B44" s="18"/>
      <c r="C44" s="27" t="s">
        <v>85</v>
      </c>
      <c r="D44" s="27" t="s">
        <v>86</v>
      </c>
      <c r="E44" s="23">
        <v>1</v>
      </c>
      <c r="F44" s="31">
        <v>227800000</v>
      </c>
      <c r="G44" s="25">
        <v>0</v>
      </c>
      <c r="H44" s="26">
        <v>0</v>
      </c>
      <c r="I44" s="23"/>
      <c r="J44" s="41"/>
      <c r="K44" s="41"/>
      <c r="L44" s="41"/>
      <c r="M44" s="42"/>
      <c r="N44" s="43">
        <v>0</v>
      </c>
      <c r="O44" s="44"/>
      <c r="P44" s="45">
        <v>0</v>
      </c>
      <c r="Q44" s="46"/>
      <c r="R44" s="46"/>
      <c r="S44" s="46">
        <v>0</v>
      </c>
      <c r="T44" s="46">
        <v>0</v>
      </c>
      <c r="U44" s="25"/>
      <c r="V44" s="51">
        <f t="shared" ref="V44" si="30">N44+P44</f>
        <v>0</v>
      </c>
      <c r="W44" s="25"/>
      <c r="X44" s="60"/>
      <c r="Y44" s="166">
        <f t="shared" si="3"/>
        <v>0</v>
      </c>
      <c r="Z44" s="166">
        <f t="shared" si="4"/>
        <v>0</v>
      </c>
      <c r="AA44" s="30" t="s">
        <v>22</v>
      </c>
    </row>
    <row r="45" spans="1:27" s="2" customFormat="1" ht="27" customHeight="1">
      <c r="A45" s="18"/>
      <c r="B45" s="18"/>
      <c r="C45" s="118" t="s">
        <v>203</v>
      </c>
      <c r="D45" s="119" t="s">
        <v>204</v>
      </c>
      <c r="E45" s="23">
        <v>1</v>
      </c>
      <c r="F45" s="31">
        <v>55000000</v>
      </c>
      <c r="G45" s="25">
        <v>0.98809999999999998</v>
      </c>
      <c r="H45" s="26">
        <v>10869000</v>
      </c>
      <c r="I45" s="23"/>
      <c r="J45" s="41"/>
      <c r="K45" s="41"/>
      <c r="L45" s="41"/>
      <c r="M45" s="42"/>
      <c r="N45" s="43"/>
      <c r="O45" s="44"/>
      <c r="P45" s="45"/>
      <c r="Q45" s="46"/>
      <c r="R45" s="46"/>
      <c r="S45" s="46"/>
      <c r="T45" s="46"/>
      <c r="U45" s="25"/>
      <c r="V45" s="51"/>
      <c r="W45" s="25"/>
      <c r="X45" s="60"/>
      <c r="Y45" s="166">
        <f t="shared" si="3"/>
        <v>0</v>
      </c>
      <c r="Z45" s="166">
        <f t="shared" si="4"/>
        <v>0</v>
      </c>
      <c r="AA45" s="30" t="s">
        <v>22</v>
      </c>
    </row>
    <row r="46" spans="1:27" s="2" customFormat="1" ht="27.6" customHeight="1">
      <c r="A46" s="18"/>
      <c r="B46" s="18"/>
      <c r="C46" s="27" t="s">
        <v>87</v>
      </c>
      <c r="D46" s="27" t="s">
        <v>88</v>
      </c>
      <c r="E46" s="23">
        <v>1</v>
      </c>
      <c r="F46" s="31">
        <v>331200000</v>
      </c>
      <c r="G46" s="25">
        <v>0.98729999999999996</v>
      </c>
      <c r="H46" s="26">
        <v>42652007</v>
      </c>
      <c r="I46" s="30" t="s">
        <v>45</v>
      </c>
      <c r="J46" s="84">
        <v>46911500</v>
      </c>
      <c r="K46" s="85" t="s">
        <v>182</v>
      </c>
      <c r="L46" s="84">
        <v>47500000</v>
      </c>
      <c r="M46" s="42">
        <f>N46/L46</f>
        <v>0.15967176842105263</v>
      </c>
      <c r="N46" s="45">
        <v>7584409</v>
      </c>
      <c r="O46" s="42">
        <f>P46/L46</f>
        <v>0.16547421052631578</v>
      </c>
      <c r="P46" s="45">
        <v>7860025</v>
      </c>
      <c r="Q46" s="42">
        <f>R46/L46</f>
        <v>0.13466353684210527</v>
      </c>
      <c r="R46" s="46">
        <v>6396518</v>
      </c>
      <c r="S46" s="150">
        <f>T46/L46</f>
        <v>0.52630804210526316</v>
      </c>
      <c r="T46" s="46">
        <v>24999632</v>
      </c>
      <c r="U46" s="25">
        <f t="shared" si="28"/>
        <v>0.98611755789473687</v>
      </c>
      <c r="V46" s="41">
        <f>N46+P46+R46+T46</f>
        <v>46840584</v>
      </c>
      <c r="W46" s="25">
        <f t="shared" si="29"/>
        <v>0.98670877894736841</v>
      </c>
      <c r="X46" s="60">
        <f t="shared" ref="X46:X53" si="31">H46+J46+V46</f>
        <v>136404091</v>
      </c>
      <c r="Y46" s="166">
        <f t="shared" si="3"/>
        <v>98.670877894736847</v>
      </c>
      <c r="Z46" s="166">
        <f t="shared" si="4"/>
        <v>41.184810084541063</v>
      </c>
      <c r="AA46" s="30" t="s">
        <v>22</v>
      </c>
    </row>
    <row r="47" spans="1:27" s="2" customFormat="1" ht="27.95" customHeight="1">
      <c r="A47" s="18"/>
      <c r="B47" s="18"/>
      <c r="C47" s="27" t="s">
        <v>89</v>
      </c>
      <c r="D47" s="27" t="s">
        <v>90</v>
      </c>
      <c r="E47" s="23">
        <v>1</v>
      </c>
      <c r="F47" s="31">
        <v>1322393740</v>
      </c>
      <c r="G47" s="25">
        <v>0.96430000000000005</v>
      </c>
      <c r="H47" s="26">
        <v>214243741</v>
      </c>
      <c r="I47" s="30" t="s">
        <v>45</v>
      </c>
      <c r="J47" s="41">
        <v>268538100</v>
      </c>
      <c r="K47" s="85" t="s">
        <v>183</v>
      </c>
      <c r="L47" s="41">
        <v>166101100</v>
      </c>
      <c r="M47" s="42">
        <f>N47/L47</f>
        <v>0.21722974742491169</v>
      </c>
      <c r="N47" s="43">
        <v>36082100</v>
      </c>
      <c r="O47" s="42">
        <f>P47/L47</f>
        <v>0.29492158691303066</v>
      </c>
      <c r="P47" s="45">
        <v>48986800</v>
      </c>
      <c r="Q47" s="42">
        <f>R47/L47</f>
        <v>0.21722974742491169</v>
      </c>
      <c r="R47" s="45">
        <v>36082100</v>
      </c>
      <c r="S47" s="150">
        <f>T47/L47</f>
        <v>0.26476706054324745</v>
      </c>
      <c r="T47" s="45">
        <v>43978100</v>
      </c>
      <c r="U47" s="25">
        <f t="shared" si="28"/>
        <v>0.9941481423061016</v>
      </c>
      <c r="V47" s="41">
        <f>N47+P47+R47+T47</f>
        <v>165129100</v>
      </c>
      <c r="W47" s="25">
        <f t="shared" si="29"/>
        <v>0.97922407115305088</v>
      </c>
      <c r="X47" s="60">
        <f t="shared" si="31"/>
        <v>647910941</v>
      </c>
      <c r="Y47" s="166">
        <f t="shared" si="3"/>
        <v>97.922407115305091</v>
      </c>
      <c r="Z47" s="166">
        <f t="shared" si="4"/>
        <v>48.995312167766315</v>
      </c>
      <c r="AA47" s="30" t="s">
        <v>22</v>
      </c>
    </row>
    <row r="48" spans="1:27" s="2" customFormat="1" ht="52.5">
      <c r="A48" s="18"/>
      <c r="B48" s="18"/>
      <c r="C48" s="114" t="s">
        <v>91</v>
      </c>
      <c r="D48" s="114" t="s">
        <v>92</v>
      </c>
      <c r="E48" s="86">
        <v>1</v>
      </c>
      <c r="F48" s="76">
        <f>SUM(F49:F52)</f>
        <v>1182632000</v>
      </c>
      <c r="G48" s="77">
        <v>0.96950000000000003</v>
      </c>
      <c r="H48" s="76">
        <f>SUM(H49:H52)</f>
        <v>68113804</v>
      </c>
      <c r="I48" s="86">
        <v>1</v>
      </c>
      <c r="J48" s="76">
        <f>SUM(J49:J52)</f>
        <v>53178000</v>
      </c>
      <c r="K48" s="86">
        <v>1</v>
      </c>
      <c r="L48" s="78">
        <f>SUM(L49:L52)</f>
        <v>227685000</v>
      </c>
      <c r="M48" s="77">
        <f>N48/L48</f>
        <v>0.18851483409095901</v>
      </c>
      <c r="N48" s="78">
        <f>SUM(N49:N52)</f>
        <v>42922000</v>
      </c>
      <c r="O48" s="77">
        <f>P48/L48</f>
        <v>0.1772461954015416</v>
      </c>
      <c r="P48" s="78">
        <f>SUM(P49:P52)</f>
        <v>40356300</v>
      </c>
      <c r="Q48" s="77">
        <f>R48/L48</f>
        <v>0.15305356084063509</v>
      </c>
      <c r="R48" s="78">
        <f>SUM(R49:R52)</f>
        <v>34848000</v>
      </c>
      <c r="S48" s="149">
        <f>T48/L48</f>
        <v>0.47474759426400509</v>
      </c>
      <c r="T48" s="78">
        <f>SUM(T49:T52)</f>
        <v>108092906</v>
      </c>
      <c r="U48" s="77">
        <f t="shared" si="28"/>
        <v>0.99356218459714074</v>
      </c>
      <c r="V48" s="78">
        <f>N48+P48</f>
        <v>83278300</v>
      </c>
      <c r="W48" s="77">
        <f t="shared" si="29"/>
        <v>0.98153109229857038</v>
      </c>
      <c r="X48" s="80">
        <f t="shared" si="31"/>
        <v>204570104</v>
      </c>
      <c r="Y48" s="163">
        <f t="shared" si="3"/>
        <v>98.153109229857037</v>
      </c>
      <c r="Z48" s="163">
        <f t="shared" si="4"/>
        <v>17.297866453808115</v>
      </c>
      <c r="AA48" s="75" t="s">
        <v>22</v>
      </c>
    </row>
    <row r="49" spans="1:27" s="2" customFormat="1" ht="46.5" customHeight="1">
      <c r="A49" s="18"/>
      <c r="B49" s="18"/>
      <c r="C49" s="27" t="s">
        <v>93</v>
      </c>
      <c r="D49" s="27" t="s">
        <v>94</v>
      </c>
      <c r="E49" s="23">
        <v>1</v>
      </c>
      <c r="F49" s="31">
        <v>333502000</v>
      </c>
      <c r="G49" s="25">
        <v>0.9657</v>
      </c>
      <c r="H49" s="26">
        <v>51321804</v>
      </c>
      <c r="I49" s="30" t="s">
        <v>45</v>
      </c>
      <c r="J49" s="41">
        <v>53178000</v>
      </c>
      <c r="K49" s="87" t="s">
        <v>184</v>
      </c>
      <c r="L49" s="41">
        <v>147050000</v>
      </c>
      <c r="M49" s="42">
        <f>N49/L49</f>
        <v>0.25311118667120025</v>
      </c>
      <c r="N49" s="43">
        <v>37220000</v>
      </c>
      <c r="O49" s="42">
        <f>P49/L49</f>
        <v>0.2426269976198572</v>
      </c>
      <c r="P49" s="45">
        <v>35678300</v>
      </c>
      <c r="Q49" s="42">
        <f>R49/L49</f>
        <v>0.23201632097925876</v>
      </c>
      <c r="R49" s="46">
        <v>34118000</v>
      </c>
      <c r="S49" s="150">
        <f>T49/L49</f>
        <v>0.26909214552873173</v>
      </c>
      <c r="T49" s="46">
        <v>39570000</v>
      </c>
      <c r="U49" s="25">
        <f t="shared" si="28"/>
        <v>0.99684665079904788</v>
      </c>
      <c r="V49" s="41">
        <f t="shared" ref="V49:V52" si="32">N49+P49+R49+T49</f>
        <v>146586300</v>
      </c>
      <c r="W49" s="25">
        <f t="shared" si="29"/>
        <v>0.98127332539952394</v>
      </c>
      <c r="X49" s="60">
        <f t="shared" si="31"/>
        <v>251086104</v>
      </c>
      <c r="Y49" s="165">
        <f t="shared" si="3"/>
        <v>98.127332539952391</v>
      </c>
      <c r="Z49" s="165">
        <f t="shared" si="4"/>
        <v>75.287735605783482</v>
      </c>
      <c r="AA49" s="30" t="s">
        <v>22</v>
      </c>
    </row>
    <row r="50" spans="1:27" s="2" customFormat="1" ht="46.5" customHeight="1">
      <c r="A50" s="18"/>
      <c r="B50" s="18"/>
      <c r="C50" s="118" t="s">
        <v>185</v>
      </c>
      <c r="D50" s="119" t="s">
        <v>186</v>
      </c>
      <c r="E50" s="23">
        <v>1</v>
      </c>
      <c r="F50" s="31">
        <v>375000000</v>
      </c>
      <c r="G50" s="25">
        <v>0</v>
      </c>
      <c r="H50" s="26">
        <v>0</v>
      </c>
      <c r="I50" s="30"/>
      <c r="J50" s="41"/>
      <c r="K50" s="87" t="s">
        <v>187</v>
      </c>
      <c r="L50" s="41">
        <v>80635000</v>
      </c>
      <c r="M50" s="42">
        <f>N50/L50</f>
        <v>7.0713709927450866E-2</v>
      </c>
      <c r="N50" s="43">
        <v>5702000</v>
      </c>
      <c r="O50" s="42">
        <f>P50/L50</f>
        <v>5.8014509828238359E-2</v>
      </c>
      <c r="P50" s="45">
        <v>4678000</v>
      </c>
      <c r="Q50" s="144">
        <f>R50/L50</f>
        <v>9.0531406957276624E-3</v>
      </c>
      <c r="R50" s="46">
        <v>730000</v>
      </c>
      <c r="S50" s="150">
        <f>T50/L50</f>
        <v>0.849791108079618</v>
      </c>
      <c r="T50" s="46">
        <v>68522906</v>
      </c>
      <c r="U50" s="25">
        <f t="shared" si="28"/>
        <v>0.98757246853103486</v>
      </c>
      <c r="V50" s="41">
        <f t="shared" si="32"/>
        <v>79632906</v>
      </c>
      <c r="W50" s="25">
        <f t="shared" si="29"/>
        <v>0.49378623426551743</v>
      </c>
      <c r="X50" s="60">
        <f t="shared" si="31"/>
        <v>79632906</v>
      </c>
      <c r="Y50" s="165">
        <f t="shared" si="3"/>
        <v>49.378623426551741</v>
      </c>
      <c r="Z50" s="165">
        <f t="shared" si="4"/>
        <v>21.235441599999998</v>
      </c>
      <c r="AA50" s="30" t="s">
        <v>22</v>
      </c>
    </row>
    <row r="51" spans="1:27" s="2" customFormat="1" ht="22.5">
      <c r="A51" s="18"/>
      <c r="B51" s="18"/>
      <c r="C51" s="27" t="s">
        <v>95</v>
      </c>
      <c r="D51" s="117" t="s">
        <v>96</v>
      </c>
      <c r="E51" s="23">
        <v>1</v>
      </c>
      <c r="F51" s="31">
        <v>74130000</v>
      </c>
      <c r="G51" s="25" t="s">
        <v>32</v>
      </c>
      <c r="H51" s="26">
        <v>0</v>
      </c>
      <c r="I51" s="30"/>
      <c r="J51" s="41"/>
      <c r="K51" s="41"/>
      <c r="L51" s="41"/>
      <c r="M51" s="42"/>
      <c r="N51" s="43">
        <v>0</v>
      </c>
      <c r="O51" s="44"/>
      <c r="P51" s="45"/>
      <c r="Q51" s="46"/>
      <c r="R51" s="46"/>
      <c r="S51" s="46">
        <v>0</v>
      </c>
      <c r="T51" s="46">
        <v>0</v>
      </c>
      <c r="U51" s="25"/>
      <c r="V51" s="41">
        <f t="shared" si="32"/>
        <v>0</v>
      </c>
      <c r="W51" s="25" t="e">
        <f t="shared" si="29"/>
        <v>#VALUE!</v>
      </c>
      <c r="X51" s="60">
        <f t="shared" si="31"/>
        <v>0</v>
      </c>
      <c r="Y51" s="165" t="e">
        <f t="shared" si="3"/>
        <v>#VALUE!</v>
      </c>
      <c r="Z51" s="165">
        <f t="shared" si="4"/>
        <v>0</v>
      </c>
      <c r="AA51" s="30" t="s">
        <v>22</v>
      </c>
    </row>
    <row r="52" spans="1:27" s="2" customFormat="1" ht="39" customHeight="1">
      <c r="A52" s="18"/>
      <c r="B52" s="18"/>
      <c r="C52" s="27" t="s">
        <v>97</v>
      </c>
      <c r="D52" s="117" t="s">
        <v>98</v>
      </c>
      <c r="E52" s="23">
        <v>1</v>
      </c>
      <c r="F52" s="31">
        <v>400000000</v>
      </c>
      <c r="G52" s="25">
        <v>0.98140000000000005</v>
      </c>
      <c r="H52" s="26">
        <v>16792000</v>
      </c>
      <c r="I52" s="30" t="s">
        <v>99</v>
      </c>
      <c r="J52" s="41"/>
      <c r="K52" s="41"/>
      <c r="L52" s="41"/>
      <c r="M52" s="42"/>
      <c r="N52" s="43">
        <v>0</v>
      </c>
      <c r="O52" s="44"/>
      <c r="P52" s="45"/>
      <c r="Q52" s="46"/>
      <c r="R52" s="46"/>
      <c r="S52" s="46">
        <v>0</v>
      </c>
      <c r="T52" s="46">
        <v>0</v>
      </c>
      <c r="U52" s="25"/>
      <c r="V52" s="41">
        <f t="shared" si="32"/>
        <v>0</v>
      </c>
      <c r="W52" s="25">
        <f>(G52+U52)/2</f>
        <v>0.49070000000000003</v>
      </c>
      <c r="X52" s="60">
        <f t="shared" si="31"/>
        <v>16792000</v>
      </c>
      <c r="Y52" s="165">
        <f t="shared" si="3"/>
        <v>49.07</v>
      </c>
      <c r="Z52" s="165">
        <f t="shared" si="4"/>
        <v>4.1980000000000004</v>
      </c>
      <c r="AA52" s="30" t="s">
        <v>22</v>
      </c>
    </row>
    <row r="53" spans="1:27" s="2" customFormat="1" ht="84.6" customHeight="1">
      <c r="A53" s="97">
        <v>2</v>
      </c>
      <c r="B53" s="120" t="s">
        <v>100</v>
      </c>
      <c r="C53" s="129" t="s">
        <v>101</v>
      </c>
      <c r="D53" s="129" t="s">
        <v>102</v>
      </c>
      <c r="E53" s="88">
        <v>1</v>
      </c>
      <c r="F53" s="94">
        <f>F54+F57+F60+F62</f>
        <v>314002000</v>
      </c>
      <c r="G53" s="92" t="s">
        <v>32</v>
      </c>
      <c r="H53" s="94">
        <f>H54+H57+H60+H62</f>
        <v>0</v>
      </c>
      <c r="I53" s="97" t="s">
        <v>45</v>
      </c>
      <c r="J53" s="94">
        <f>J54+J57+J60+J62</f>
        <v>0</v>
      </c>
      <c r="K53" s="88">
        <v>1</v>
      </c>
      <c r="L53" s="94">
        <f>L54+L57+L60+L62</f>
        <v>83040000</v>
      </c>
      <c r="M53" s="92">
        <f>N53/L53</f>
        <v>0.22278420038535646</v>
      </c>
      <c r="N53" s="94">
        <f>N54+N57+N60+N62</f>
        <v>18500000</v>
      </c>
      <c r="O53" s="92">
        <f>P53/L53</f>
        <v>0.63222543352601157</v>
      </c>
      <c r="P53" s="131">
        <f>P54+P57+P60+P62</f>
        <v>52500000</v>
      </c>
      <c r="Q53" s="152">
        <f>R53/L53</f>
        <v>8.164739884393063E-2</v>
      </c>
      <c r="R53" s="131">
        <f>R54+R57+R60+R62</f>
        <v>6780000</v>
      </c>
      <c r="S53" s="152">
        <f>T53/L53</f>
        <v>6.3342967244701343E-2</v>
      </c>
      <c r="T53" s="131">
        <f>T54+T57+T60+T62</f>
        <v>5260000</v>
      </c>
      <c r="U53" s="92">
        <f>M53+O53+Q53+S53</f>
        <v>0.99999999999999989</v>
      </c>
      <c r="V53" s="94">
        <f>N53+P53+R53+T53</f>
        <v>83040000</v>
      </c>
      <c r="W53" s="92" t="e">
        <f>(G53+U53)/2</f>
        <v>#VALUE!</v>
      </c>
      <c r="X53" s="96">
        <f t="shared" si="31"/>
        <v>83040000</v>
      </c>
      <c r="Y53" s="167" t="e">
        <f t="shared" si="3"/>
        <v>#VALUE!</v>
      </c>
      <c r="Z53" s="167">
        <f t="shared" si="4"/>
        <v>26.445691428717016</v>
      </c>
      <c r="AA53" s="97" t="s">
        <v>22</v>
      </c>
    </row>
    <row r="54" spans="1:27" s="2" customFormat="1" ht="39" customHeight="1">
      <c r="A54" s="18"/>
      <c r="B54" s="18"/>
      <c r="C54" s="114" t="s">
        <v>103</v>
      </c>
      <c r="D54" s="114"/>
      <c r="E54" s="86">
        <v>1</v>
      </c>
      <c r="F54" s="76">
        <f>SUM(F55:F56)</f>
        <v>154480000</v>
      </c>
      <c r="G54" s="77" t="s">
        <v>32</v>
      </c>
      <c r="H54" s="76">
        <f>SUM(H55:H56)</f>
        <v>0</v>
      </c>
      <c r="I54" s="75" t="s">
        <v>99</v>
      </c>
      <c r="J54" s="76">
        <f>SUM(J55:J56)</f>
        <v>0</v>
      </c>
      <c r="K54" s="78"/>
      <c r="L54" s="78">
        <f>SUM(L55:L56)</f>
        <v>0</v>
      </c>
      <c r="M54" s="128"/>
      <c r="N54" s="78">
        <f>SUM(N55:N56)</f>
        <v>0</v>
      </c>
      <c r="O54" s="128">
        <v>0</v>
      </c>
      <c r="P54" s="79">
        <v>0</v>
      </c>
      <c r="Q54" s="79"/>
      <c r="R54" s="79"/>
      <c r="S54" s="79">
        <v>0</v>
      </c>
      <c r="T54" s="79">
        <v>0</v>
      </c>
      <c r="U54" s="77"/>
      <c r="V54" s="78">
        <v>0</v>
      </c>
      <c r="W54" s="77"/>
      <c r="X54" s="80">
        <f t="shared" ref="X54:X61" si="33">H54+V54</f>
        <v>0</v>
      </c>
      <c r="Y54" s="163">
        <f t="shared" si="3"/>
        <v>0</v>
      </c>
      <c r="Z54" s="163">
        <f t="shared" si="4"/>
        <v>0</v>
      </c>
      <c r="AA54" s="75" t="s">
        <v>22</v>
      </c>
    </row>
    <row r="55" spans="1:27" s="2" customFormat="1" ht="54.6" customHeight="1">
      <c r="A55" s="18"/>
      <c r="B55" s="18"/>
      <c r="C55" s="27" t="s">
        <v>104</v>
      </c>
      <c r="D55" s="27" t="s">
        <v>105</v>
      </c>
      <c r="E55" s="23">
        <v>1</v>
      </c>
      <c r="F55" s="31">
        <v>18000000</v>
      </c>
      <c r="G55" s="25" t="s">
        <v>32</v>
      </c>
      <c r="H55" s="26">
        <v>0</v>
      </c>
      <c r="I55" s="30" t="s">
        <v>32</v>
      </c>
      <c r="J55" s="41" t="s">
        <v>32</v>
      </c>
      <c r="K55" s="41"/>
      <c r="L55" s="41"/>
      <c r="M55" s="44"/>
      <c r="N55" s="43">
        <v>0</v>
      </c>
      <c r="O55" s="44">
        <v>0</v>
      </c>
      <c r="P55" s="45">
        <v>0</v>
      </c>
      <c r="Q55" s="46"/>
      <c r="R55" s="46"/>
      <c r="S55" s="46">
        <v>0</v>
      </c>
      <c r="T55" s="46">
        <v>0</v>
      </c>
      <c r="U55" s="25">
        <f t="shared" ref="U55:U89" si="34">M55+O55+Q55+S55</f>
        <v>0</v>
      </c>
      <c r="V55" s="41">
        <v>0</v>
      </c>
      <c r="W55" s="25" t="e">
        <f t="shared" ref="W55:W58" si="35">(G55+U55)/2</f>
        <v>#VALUE!</v>
      </c>
      <c r="X55" s="60">
        <f t="shared" si="33"/>
        <v>0</v>
      </c>
      <c r="Y55" s="166" t="e">
        <f t="shared" si="3"/>
        <v>#VALUE!</v>
      </c>
      <c r="Z55" s="166">
        <f t="shared" si="4"/>
        <v>0</v>
      </c>
      <c r="AA55" s="30" t="s">
        <v>22</v>
      </c>
    </row>
    <row r="56" spans="1:27" s="2" customFormat="1" ht="54.6" customHeight="1">
      <c r="A56" s="18"/>
      <c r="B56" s="18"/>
      <c r="C56" s="27" t="s">
        <v>106</v>
      </c>
      <c r="D56" s="27" t="s">
        <v>107</v>
      </c>
      <c r="E56" s="23">
        <v>1</v>
      </c>
      <c r="F56" s="31">
        <v>136480000</v>
      </c>
      <c r="G56" s="25" t="s">
        <v>32</v>
      </c>
      <c r="H56" s="26">
        <v>0</v>
      </c>
      <c r="I56" s="30" t="s">
        <v>99</v>
      </c>
      <c r="J56" s="41"/>
      <c r="K56" s="41"/>
      <c r="L56" s="41"/>
      <c r="M56" s="44"/>
      <c r="N56" s="43">
        <v>0</v>
      </c>
      <c r="O56" s="44">
        <v>0</v>
      </c>
      <c r="P56" s="45">
        <v>0</v>
      </c>
      <c r="Q56" s="46"/>
      <c r="R56" s="46"/>
      <c r="S56" s="46">
        <v>0</v>
      </c>
      <c r="T56" s="46">
        <v>0</v>
      </c>
      <c r="U56" s="25">
        <f t="shared" ref="U56" si="36">M56+O56+Q56+S56</f>
        <v>0</v>
      </c>
      <c r="V56" s="41">
        <v>0</v>
      </c>
      <c r="W56" s="25" t="e">
        <f t="shared" si="35"/>
        <v>#VALUE!</v>
      </c>
      <c r="X56" s="60">
        <f t="shared" ref="X56" si="37">H56+V56</f>
        <v>0</v>
      </c>
      <c r="Y56" s="166" t="e">
        <f t="shared" si="3"/>
        <v>#VALUE!</v>
      </c>
      <c r="Z56" s="166">
        <f t="shared" si="4"/>
        <v>0</v>
      </c>
      <c r="AA56" s="30" t="s">
        <v>22</v>
      </c>
    </row>
    <row r="57" spans="1:27" s="2" customFormat="1" ht="54.6" customHeight="1">
      <c r="A57" s="18"/>
      <c r="B57" s="18"/>
      <c r="C57" s="121" t="s">
        <v>188</v>
      </c>
      <c r="D57" s="121" t="s">
        <v>189</v>
      </c>
      <c r="E57" s="19"/>
      <c r="F57" s="35">
        <f>SUM(F58)</f>
        <v>0</v>
      </c>
      <c r="G57" s="21"/>
      <c r="H57" s="35">
        <f>SUM(H58)</f>
        <v>0</v>
      </c>
      <c r="I57" s="28"/>
      <c r="J57" s="35">
        <f>SUM(J58)</f>
        <v>0</v>
      </c>
      <c r="K57" s="86">
        <v>1</v>
      </c>
      <c r="L57" s="78">
        <f>SUM(L58)</f>
        <v>78000000</v>
      </c>
      <c r="M57" s="77">
        <f>N57/L57</f>
        <v>0.23717948717948717</v>
      </c>
      <c r="N57" s="78">
        <f>SUM(N58)</f>
        <v>18500000</v>
      </c>
      <c r="O57" s="77">
        <f>P57/L57</f>
        <v>0.67307692307692313</v>
      </c>
      <c r="P57" s="79">
        <f>SUM(P58)</f>
        <v>52500000</v>
      </c>
      <c r="Q57" s="149">
        <f>R57/L57</f>
        <v>3.8461538461538464E-2</v>
      </c>
      <c r="R57" s="79">
        <f>SUM(R58)</f>
        <v>3000000</v>
      </c>
      <c r="S57" s="149">
        <f>T57/L57</f>
        <v>5.128205128205128E-2</v>
      </c>
      <c r="T57" s="79">
        <f>SUM(T58)</f>
        <v>4000000</v>
      </c>
      <c r="U57" s="77">
        <f>M57+O57+Q57+S57</f>
        <v>1</v>
      </c>
      <c r="V57" s="78">
        <f>N57+P57+R57+T57</f>
        <v>78000000</v>
      </c>
      <c r="W57" s="77">
        <f>(G57+U57)/2</f>
        <v>0.5</v>
      </c>
      <c r="X57" s="80">
        <f>H57+J57+V57</f>
        <v>78000000</v>
      </c>
      <c r="Y57" s="168" t="e">
        <f t="shared" si="3"/>
        <v>#DIV/0!</v>
      </c>
      <c r="Z57" s="168" t="e">
        <f t="shared" si="4"/>
        <v>#DIV/0!</v>
      </c>
      <c r="AA57" s="75" t="s">
        <v>22</v>
      </c>
    </row>
    <row r="58" spans="1:27" s="2" customFormat="1" ht="37.5" customHeight="1">
      <c r="A58" s="18"/>
      <c r="B58" s="18"/>
      <c r="C58" s="118" t="s">
        <v>190</v>
      </c>
      <c r="D58" s="118" t="s">
        <v>191</v>
      </c>
      <c r="E58" s="23"/>
      <c r="F58" s="31"/>
      <c r="G58" s="25"/>
      <c r="H58" s="26"/>
      <c r="I58" s="30"/>
      <c r="J58" s="41"/>
      <c r="K58" s="87" t="s">
        <v>181</v>
      </c>
      <c r="L58" s="41">
        <v>78000000</v>
      </c>
      <c r="M58" s="42">
        <f>N58/L58</f>
        <v>0.23717948717948717</v>
      </c>
      <c r="N58" s="43">
        <v>18500000</v>
      </c>
      <c r="O58" s="42">
        <f>P58/L58</f>
        <v>0.67307692307692313</v>
      </c>
      <c r="P58" s="45">
        <v>52500000</v>
      </c>
      <c r="Q58" s="150">
        <f>R58/L58</f>
        <v>3.8461538461538464E-2</v>
      </c>
      <c r="R58" s="46">
        <v>3000000</v>
      </c>
      <c r="S58" s="150">
        <f>T58/L58</f>
        <v>5.128205128205128E-2</v>
      </c>
      <c r="T58" s="46">
        <v>4000000</v>
      </c>
      <c r="U58" s="25">
        <f t="shared" ref="U58" si="38">M58+O58+Q58+S58</f>
        <v>1</v>
      </c>
      <c r="V58" s="41">
        <f>N58+P58+R58+T58</f>
        <v>78000000</v>
      </c>
      <c r="W58" s="25">
        <f t="shared" si="35"/>
        <v>0.5</v>
      </c>
      <c r="X58" s="60">
        <f>H58+J58+V58</f>
        <v>78000000</v>
      </c>
      <c r="Y58" s="165" t="e">
        <f t="shared" si="3"/>
        <v>#DIV/0!</v>
      </c>
      <c r="Z58" s="165" t="e">
        <f t="shared" si="4"/>
        <v>#DIV/0!</v>
      </c>
      <c r="AA58" s="30" t="s">
        <v>22</v>
      </c>
    </row>
    <row r="59" spans="1:27" s="2" customFormat="1" ht="37.5" customHeight="1">
      <c r="A59" s="18"/>
      <c r="B59" s="18"/>
      <c r="C59" s="118" t="s">
        <v>215</v>
      </c>
      <c r="D59" s="118" t="s">
        <v>216</v>
      </c>
      <c r="E59" s="23"/>
      <c r="F59" s="31"/>
      <c r="G59" s="25"/>
      <c r="H59" s="26"/>
      <c r="I59" s="30"/>
      <c r="J59" s="41"/>
      <c r="K59" s="87"/>
      <c r="L59" s="41"/>
      <c r="M59" s="42"/>
      <c r="N59" s="43"/>
      <c r="O59" s="42"/>
      <c r="P59" s="45"/>
      <c r="Q59" s="150"/>
      <c r="R59" s="46"/>
      <c r="S59" s="150"/>
      <c r="T59" s="46"/>
      <c r="U59" s="25"/>
      <c r="V59" s="41"/>
      <c r="W59" s="25"/>
      <c r="X59" s="60"/>
      <c r="Y59" s="165"/>
      <c r="Z59" s="165"/>
      <c r="AA59" s="30"/>
    </row>
    <row r="60" spans="1:27" s="2" customFormat="1" ht="24" customHeight="1">
      <c r="A60" s="18"/>
      <c r="B60" s="18"/>
      <c r="C60" s="112" t="s">
        <v>108</v>
      </c>
      <c r="D60" s="113"/>
      <c r="E60" s="19">
        <v>1</v>
      </c>
      <c r="F60" s="20">
        <f>SUM(F61)</f>
        <v>60000000</v>
      </c>
      <c r="G60" s="21" t="s">
        <v>32</v>
      </c>
      <c r="H60" s="20">
        <f>SUM(H61)</f>
        <v>0</v>
      </c>
      <c r="I60" s="28" t="s">
        <v>99</v>
      </c>
      <c r="J60" s="20">
        <f>SUM(J61)</f>
        <v>0</v>
      </c>
      <c r="K60" s="29"/>
      <c r="L60" s="29">
        <f>SUM(L61)</f>
        <v>0</v>
      </c>
      <c r="M60" s="47"/>
      <c r="N60" s="29">
        <f>SUM(N61)</f>
        <v>0</v>
      </c>
      <c r="O60" s="47">
        <v>0</v>
      </c>
      <c r="P60" s="48">
        <v>0</v>
      </c>
      <c r="Q60" s="48"/>
      <c r="R60" s="48"/>
      <c r="S60" s="48">
        <v>0</v>
      </c>
      <c r="T60" s="48">
        <v>0</v>
      </c>
      <c r="U60" s="21">
        <f t="shared" si="34"/>
        <v>0</v>
      </c>
      <c r="V60" s="29">
        <v>0</v>
      </c>
      <c r="W60" s="21">
        <v>0</v>
      </c>
      <c r="X60" s="59">
        <f t="shared" si="33"/>
        <v>0</v>
      </c>
      <c r="Y60" s="168">
        <f t="shared" si="3"/>
        <v>0</v>
      </c>
      <c r="Z60" s="168">
        <f t="shared" si="4"/>
        <v>0</v>
      </c>
      <c r="AA60" s="28" t="s">
        <v>22</v>
      </c>
    </row>
    <row r="61" spans="1:27" s="2" customFormat="1" ht="45.6" customHeight="1">
      <c r="A61" s="18"/>
      <c r="B61" s="18"/>
      <c r="C61" s="27" t="s">
        <v>109</v>
      </c>
      <c r="D61" s="27" t="s">
        <v>110</v>
      </c>
      <c r="E61" s="23">
        <v>1</v>
      </c>
      <c r="F61" s="31">
        <v>60000000</v>
      </c>
      <c r="G61" s="25" t="s">
        <v>32</v>
      </c>
      <c r="H61" s="26">
        <v>0</v>
      </c>
      <c r="I61" s="30" t="s">
        <v>99</v>
      </c>
      <c r="J61" s="41"/>
      <c r="K61" s="41"/>
      <c r="L61" s="41"/>
      <c r="M61" s="44"/>
      <c r="N61" s="43">
        <v>0</v>
      </c>
      <c r="O61" s="44">
        <v>0</v>
      </c>
      <c r="P61" s="45">
        <v>0</v>
      </c>
      <c r="Q61" s="46"/>
      <c r="R61" s="46"/>
      <c r="S61" s="46">
        <v>0</v>
      </c>
      <c r="T61" s="46">
        <v>0</v>
      </c>
      <c r="U61" s="25">
        <f t="shared" si="34"/>
        <v>0</v>
      </c>
      <c r="V61" s="41">
        <v>0</v>
      </c>
      <c r="W61" s="25" t="e">
        <f t="shared" ref="W61" si="39">(G61+U61)/2</f>
        <v>#VALUE!</v>
      </c>
      <c r="X61" s="60">
        <f t="shared" si="33"/>
        <v>0</v>
      </c>
      <c r="Y61" s="165" t="e">
        <f t="shared" si="3"/>
        <v>#VALUE!</v>
      </c>
      <c r="Z61" s="165">
        <f t="shared" si="4"/>
        <v>0</v>
      </c>
      <c r="AA61" s="30" t="s">
        <v>22</v>
      </c>
    </row>
    <row r="62" spans="1:27" s="2" customFormat="1" ht="33.75" customHeight="1">
      <c r="A62" s="18"/>
      <c r="B62" s="18"/>
      <c r="C62" s="112" t="s">
        <v>111</v>
      </c>
      <c r="D62" s="113"/>
      <c r="E62" s="86">
        <v>1</v>
      </c>
      <c r="F62" s="20">
        <f>SUM(F63)</f>
        <v>99522000</v>
      </c>
      <c r="G62" s="21" t="s">
        <v>32</v>
      </c>
      <c r="H62" s="20">
        <f>SUM(H63)</f>
        <v>0</v>
      </c>
      <c r="I62" s="86">
        <v>1</v>
      </c>
      <c r="J62" s="20">
        <f>SUM(J63)</f>
        <v>0</v>
      </c>
      <c r="K62" s="86">
        <v>1</v>
      </c>
      <c r="L62" s="22">
        <f>SUM(L63)</f>
        <v>5040000</v>
      </c>
      <c r="M62" s="47"/>
      <c r="N62" s="29">
        <f>SUM(N63)</f>
        <v>0</v>
      </c>
      <c r="O62" s="128">
        <v>0</v>
      </c>
      <c r="P62" s="79">
        <f>SUM(P63)</f>
        <v>0</v>
      </c>
      <c r="Q62" s="149">
        <f>R62/L62</f>
        <v>0.75</v>
      </c>
      <c r="R62" s="79">
        <f>SUM(R63)</f>
        <v>3780000</v>
      </c>
      <c r="S62" s="149">
        <f>T62/L62</f>
        <v>0.25</v>
      </c>
      <c r="T62" s="79">
        <f>SUM(T63)</f>
        <v>1260000</v>
      </c>
      <c r="U62" s="77">
        <f t="shared" si="34"/>
        <v>1</v>
      </c>
      <c r="V62" s="78">
        <f>N62+P62+R62+T62</f>
        <v>5040000</v>
      </c>
      <c r="W62" s="77" t="e">
        <f>(G62+U62)/2</f>
        <v>#VALUE!</v>
      </c>
      <c r="X62" s="80">
        <f>H62+J62+V62</f>
        <v>5040000</v>
      </c>
      <c r="Y62" s="168" t="e">
        <f t="shared" si="3"/>
        <v>#VALUE!</v>
      </c>
      <c r="Z62" s="168">
        <f t="shared" si="4"/>
        <v>5.06420690902514</v>
      </c>
      <c r="AA62" s="28" t="s">
        <v>22</v>
      </c>
    </row>
    <row r="63" spans="1:27" s="2" customFormat="1" ht="56.45" customHeight="1">
      <c r="A63" s="18"/>
      <c r="B63" s="18"/>
      <c r="C63" s="27" t="s">
        <v>112</v>
      </c>
      <c r="D63" s="27" t="s">
        <v>113</v>
      </c>
      <c r="E63" s="23">
        <v>1</v>
      </c>
      <c r="F63" s="31">
        <v>99522000</v>
      </c>
      <c r="G63" s="25" t="s">
        <v>32</v>
      </c>
      <c r="H63" s="26" t="s">
        <v>32</v>
      </c>
      <c r="I63" s="23">
        <v>1</v>
      </c>
      <c r="J63" s="41"/>
      <c r="K63" s="41"/>
      <c r="L63" s="41">
        <v>5040000</v>
      </c>
      <c r="M63" s="44"/>
      <c r="N63" s="43">
        <v>0</v>
      </c>
      <c r="O63" s="44">
        <v>0</v>
      </c>
      <c r="P63" s="45">
        <v>0</v>
      </c>
      <c r="Q63" s="150">
        <f>R63/L63</f>
        <v>0.75</v>
      </c>
      <c r="R63" s="46">
        <v>3780000</v>
      </c>
      <c r="S63" s="150">
        <f>T63/L63</f>
        <v>0.25</v>
      </c>
      <c r="T63" s="46">
        <v>1260000</v>
      </c>
      <c r="U63" s="25">
        <f t="shared" si="34"/>
        <v>1</v>
      </c>
      <c r="V63" s="41">
        <f>N63+P63+R63+T63</f>
        <v>5040000</v>
      </c>
      <c r="W63" s="25" t="e">
        <f t="shared" ref="W63" si="40">(G63+U63)/2</f>
        <v>#VALUE!</v>
      </c>
      <c r="X63" s="60" t="e">
        <f t="shared" ref="X63" si="41">H63+V63</f>
        <v>#VALUE!</v>
      </c>
      <c r="Y63" s="165" t="e">
        <f t="shared" si="3"/>
        <v>#VALUE!</v>
      </c>
      <c r="Z63" s="165" t="e">
        <f t="shared" si="4"/>
        <v>#VALUE!</v>
      </c>
      <c r="AA63" s="30" t="s">
        <v>22</v>
      </c>
    </row>
    <row r="64" spans="1:27" s="2" customFormat="1" ht="84.95" customHeight="1">
      <c r="A64" s="54">
        <v>3</v>
      </c>
      <c r="B64" s="120" t="s">
        <v>114</v>
      </c>
      <c r="C64" s="120" t="s">
        <v>115</v>
      </c>
      <c r="D64" s="129" t="s">
        <v>116</v>
      </c>
      <c r="E64" s="88">
        <v>1</v>
      </c>
      <c r="F64" s="132">
        <f>F65+F68</f>
        <v>898072097</v>
      </c>
      <c r="G64" s="92">
        <v>0.99790000000000001</v>
      </c>
      <c r="H64" s="132">
        <f>H65+H68</f>
        <v>45641000</v>
      </c>
      <c r="I64" s="88">
        <v>1</v>
      </c>
      <c r="J64" s="132">
        <f>J65+J68</f>
        <v>0</v>
      </c>
      <c r="K64" s="34"/>
      <c r="L64" s="34">
        <f>L65+L68</f>
        <v>32510000</v>
      </c>
      <c r="M64" s="92">
        <f>N64/L64</f>
        <v>0.27886804060289144</v>
      </c>
      <c r="N64" s="34">
        <f>N65+N68</f>
        <v>9066000</v>
      </c>
      <c r="O64" s="36">
        <f t="shared" ref="O64:O73" si="42">P64/L64</f>
        <v>0.39403260535219931</v>
      </c>
      <c r="P64" s="55">
        <f>P65+P68</f>
        <v>12810000</v>
      </c>
      <c r="Q64" s="152">
        <f>R64/L64</f>
        <v>9.8123654260227622E-2</v>
      </c>
      <c r="R64" s="55">
        <f>R65+R68</f>
        <v>3190000</v>
      </c>
      <c r="S64" s="152">
        <f>T64/L64</f>
        <v>0.22792986773300522</v>
      </c>
      <c r="T64" s="55">
        <f>T65+T68</f>
        <v>7410000</v>
      </c>
      <c r="U64" s="92">
        <f t="shared" si="34"/>
        <v>0.99895416794832359</v>
      </c>
      <c r="V64" s="94">
        <f>N64+P64</f>
        <v>21876000</v>
      </c>
      <c r="W64" s="92">
        <f>(G64+U64)/2</f>
        <v>0.9984270839741618</v>
      </c>
      <c r="X64" s="96">
        <f t="shared" ref="X64:X82" si="43">H64+J64+V64</f>
        <v>67517000</v>
      </c>
      <c r="Y64" s="167">
        <f t="shared" si="3"/>
        <v>99.842708397416175</v>
      </c>
      <c r="Z64" s="167">
        <f t="shared" si="4"/>
        <v>7.5179932909105851</v>
      </c>
      <c r="AA64" s="97" t="s">
        <v>22</v>
      </c>
    </row>
    <row r="65" spans="1:27" s="2" customFormat="1" ht="29.1" customHeight="1">
      <c r="A65" s="18"/>
      <c r="B65" s="18"/>
      <c r="C65" s="112" t="s">
        <v>117</v>
      </c>
      <c r="D65" s="113"/>
      <c r="E65" s="86">
        <v>1</v>
      </c>
      <c r="F65" s="76">
        <f>SUM(F66:F67)</f>
        <v>898072097</v>
      </c>
      <c r="G65" s="77">
        <v>0.99790000000000001</v>
      </c>
      <c r="H65" s="76">
        <f>SUM(H66:H67)</f>
        <v>45641000</v>
      </c>
      <c r="I65" s="86">
        <v>1</v>
      </c>
      <c r="J65" s="76">
        <f>SUM(J66:J67)</f>
        <v>0</v>
      </c>
      <c r="K65" s="86">
        <v>1</v>
      </c>
      <c r="L65" s="22">
        <f>SUM(L66:L67)</f>
        <v>27470000</v>
      </c>
      <c r="M65" s="47">
        <f>N65/L65</f>
        <v>0.33003276301419732</v>
      </c>
      <c r="N65" s="22">
        <f>SUM(N66:N67)</f>
        <v>9066000</v>
      </c>
      <c r="O65" s="77">
        <f t="shared" si="42"/>
        <v>0.40134692391700039</v>
      </c>
      <c r="P65" s="49">
        <f>SUM(P66:P67)</f>
        <v>11025000</v>
      </c>
      <c r="Q65" s="149">
        <f>R65/L65</f>
        <v>0.11612668365489626</v>
      </c>
      <c r="R65" s="49">
        <f>SUM(R66:R67)</f>
        <v>3190000</v>
      </c>
      <c r="S65" s="149">
        <f>T65/L65</f>
        <v>0.15125591554423007</v>
      </c>
      <c r="T65" s="49">
        <f>SUM(T66:T67)</f>
        <v>4155000</v>
      </c>
      <c r="U65" s="77">
        <f t="shared" si="34"/>
        <v>0.99876228613032403</v>
      </c>
      <c r="V65" s="78">
        <f>N65+P65</f>
        <v>20091000</v>
      </c>
      <c r="W65" s="77">
        <v>0</v>
      </c>
      <c r="X65" s="80">
        <f t="shared" si="43"/>
        <v>65732000</v>
      </c>
      <c r="Y65" s="163">
        <f t="shared" si="3"/>
        <v>0</v>
      </c>
      <c r="Z65" s="163">
        <f t="shared" si="4"/>
        <v>7.3192341928423152</v>
      </c>
      <c r="AA65" s="75" t="s">
        <v>22</v>
      </c>
    </row>
    <row r="66" spans="1:27" s="2" customFormat="1" ht="37.5" customHeight="1">
      <c r="A66" s="18"/>
      <c r="B66" s="18"/>
      <c r="C66" s="27" t="s">
        <v>118</v>
      </c>
      <c r="D66" s="27" t="s">
        <v>119</v>
      </c>
      <c r="E66" s="23">
        <v>1</v>
      </c>
      <c r="F66" s="31">
        <v>150000000</v>
      </c>
      <c r="G66" s="25" t="s">
        <v>32</v>
      </c>
      <c r="H66" s="26" t="s">
        <v>32</v>
      </c>
      <c r="I66" s="23" t="s">
        <v>32</v>
      </c>
      <c r="J66" s="41" t="s">
        <v>32</v>
      </c>
      <c r="K66" s="87" t="s">
        <v>192</v>
      </c>
      <c r="L66" s="41">
        <v>15350000</v>
      </c>
      <c r="M66" s="42">
        <f>N66/L66</f>
        <v>0.59061889250814337</v>
      </c>
      <c r="N66" s="43">
        <v>9066000</v>
      </c>
      <c r="O66" s="42">
        <f t="shared" si="42"/>
        <v>0.40912052117263842</v>
      </c>
      <c r="P66" s="45">
        <v>6280000</v>
      </c>
      <c r="Q66" s="45"/>
      <c r="R66" s="45">
        <v>0</v>
      </c>
      <c r="S66" s="45">
        <v>0</v>
      </c>
      <c r="T66" s="45">
        <v>0</v>
      </c>
      <c r="U66" s="25">
        <f t="shared" si="34"/>
        <v>0.99973941368078179</v>
      </c>
      <c r="V66" s="82">
        <f>N66+P66</f>
        <v>15346000</v>
      </c>
      <c r="W66" s="25" t="e">
        <f t="shared" ref="W66:W69" si="44">(G66+U66)/2</f>
        <v>#VALUE!</v>
      </c>
      <c r="X66" s="60" t="e">
        <f t="shared" si="43"/>
        <v>#VALUE!</v>
      </c>
      <c r="Y66" s="165" t="e">
        <f t="shared" si="3"/>
        <v>#VALUE!</v>
      </c>
      <c r="Z66" s="165" t="e">
        <f t="shared" si="4"/>
        <v>#VALUE!</v>
      </c>
      <c r="AA66" s="30" t="s">
        <v>22</v>
      </c>
    </row>
    <row r="67" spans="1:27" s="2" customFormat="1" ht="44.1" customHeight="1">
      <c r="A67" s="18"/>
      <c r="B67" s="18"/>
      <c r="C67" s="27" t="s">
        <v>120</v>
      </c>
      <c r="D67" s="27" t="s">
        <v>121</v>
      </c>
      <c r="E67" s="23">
        <v>1</v>
      </c>
      <c r="F67" s="31">
        <v>748072097</v>
      </c>
      <c r="G67" s="25">
        <v>0.99790000000000001</v>
      </c>
      <c r="H67" s="26">
        <v>45641000</v>
      </c>
      <c r="I67" s="23">
        <v>1</v>
      </c>
      <c r="J67" s="56"/>
      <c r="K67" s="89" t="s">
        <v>181</v>
      </c>
      <c r="L67" s="31">
        <v>12120000</v>
      </c>
      <c r="M67" s="44"/>
      <c r="N67" s="43">
        <v>0</v>
      </c>
      <c r="O67" s="42">
        <f t="shared" si="42"/>
        <v>0.39150165016501648</v>
      </c>
      <c r="P67" s="45">
        <v>4745000</v>
      </c>
      <c r="Q67" s="150">
        <f>R67/L67</f>
        <v>0.26320132013201319</v>
      </c>
      <c r="R67" s="46">
        <v>3190000</v>
      </c>
      <c r="S67" s="150">
        <f t="shared" ref="S67:S73" si="45">T67/L67</f>
        <v>0.34282178217821785</v>
      </c>
      <c r="T67" s="46">
        <v>4155000</v>
      </c>
      <c r="U67" s="25">
        <f t="shared" si="34"/>
        <v>0.99752475247524752</v>
      </c>
      <c r="V67" s="82">
        <f>N67+P67</f>
        <v>4745000</v>
      </c>
      <c r="W67" s="25">
        <f t="shared" si="44"/>
        <v>0.99771237623762377</v>
      </c>
      <c r="X67" s="60">
        <f t="shared" si="43"/>
        <v>50386000</v>
      </c>
      <c r="Y67" s="165">
        <f t="shared" si="3"/>
        <v>99.771237623762374</v>
      </c>
      <c r="Z67" s="165">
        <f t="shared" si="4"/>
        <v>6.735447051435739</v>
      </c>
      <c r="AA67" s="30" t="s">
        <v>22</v>
      </c>
    </row>
    <row r="68" spans="1:27" s="2" customFormat="1" ht="44.1" customHeight="1">
      <c r="A68" s="18"/>
      <c r="B68" s="18"/>
      <c r="C68" s="114" t="s">
        <v>193</v>
      </c>
      <c r="D68" s="114" t="s">
        <v>194</v>
      </c>
      <c r="E68" s="86">
        <v>1</v>
      </c>
      <c r="F68" s="76">
        <f>SUM(F69)</f>
        <v>0</v>
      </c>
      <c r="G68" s="77"/>
      <c r="H68" s="76">
        <f>SUM(H69)</f>
        <v>0</v>
      </c>
      <c r="I68" s="86"/>
      <c r="J68" s="76">
        <f>SUM(J69)</f>
        <v>0</v>
      </c>
      <c r="K68" s="86">
        <v>1</v>
      </c>
      <c r="L68" s="76">
        <f>SUM(L69)</f>
        <v>5040000</v>
      </c>
      <c r="M68" s="128"/>
      <c r="N68" s="78">
        <f>SUM(N69)</f>
        <v>0</v>
      </c>
      <c r="O68" s="77">
        <f t="shared" si="42"/>
        <v>0.35416666666666669</v>
      </c>
      <c r="P68" s="79">
        <f>SUM(P69)</f>
        <v>1785000</v>
      </c>
      <c r="Q68" s="79"/>
      <c r="R68" s="79">
        <f>SUM(R69)</f>
        <v>0</v>
      </c>
      <c r="S68" s="149">
        <f t="shared" si="45"/>
        <v>0.64583333333333337</v>
      </c>
      <c r="T68" s="79">
        <f>SUM(T69)</f>
        <v>3255000</v>
      </c>
      <c r="U68" s="77">
        <f>M68+O68+Q68+S68</f>
        <v>1</v>
      </c>
      <c r="V68" s="78">
        <f>N68+P68+R68+T68</f>
        <v>5040000</v>
      </c>
      <c r="W68" s="77">
        <f t="shared" ref="W68" si="46">(G68+U68)/2</f>
        <v>0.5</v>
      </c>
      <c r="X68" s="80">
        <f t="shared" si="43"/>
        <v>5040000</v>
      </c>
      <c r="Y68" s="163">
        <f t="shared" si="3"/>
        <v>50</v>
      </c>
      <c r="Z68" s="163" t="e">
        <f t="shared" si="4"/>
        <v>#DIV/0!</v>
      </c>
      <c r="AA68" s="75" t="s">
        <v>22</v>
      </c>
    </row>
    <row r="69" spans="1:27" s="2" customFormat="1" ht="44.1" customHeight="1">
      <c r="A69" s="18"/>
      <c r="B69" s="18"/>
      <c r="C69" s="118" t="s">
        <v>195</v>
      </c>
      <c r="D69" s="118" t="s">
        <v>196</v>
      </c>
      <c r="E69" s="23">
        <v>1</v>
      </c>
      <c r="F69" s="31"/>
      <c r="G69" s="25"/>
      <c r="H69" s="26"/>
      <c r="I69" s="23"/>
      <c r="J69" s="56"/>
      <c r="K69" s="89" t="s">
        <v>181</v>
      </c>
      <c r="L69" s="31">
        <v>5040000</v>
      </c>
      <c r="M69" s="44"/>
      <c r="N69" s="43"/>
      <c r="O69" s="42">
        <f t="shared" si="42"/>
        <v>0.35416666666666669</v>
      </c>
      <c r="P69" s="45">
        <v>1785000</v>
      </c>
      <c r="Q69" s="46"/>
      <c r="R69" s="46">
        <v>0</v>
      </c>
      <c r="S69" s="150">
        <f t="shared" si="45"/>
        <v>0.64583333333333337</v>
      </c>
      <c r="T69" s="46">
        <v>3255000</v>
      </c>
      <c r="U69" s="25">
        <f>M69+O69+Q69+S69</f>
        <v>1</v>
      </c>
      <c r="V69" s="82">
        <f>N69+P69</f>
        <v>1785000</v>
      </c>
      <c r="W69" s="25">
        <f t="shared" si="44"/>
        <v>0.5</v>
      </c>
      <c r="X69" s="60">
        <f t="shared" si="43"/>
        <v>1785000</v>
      </c>
      <c r="Y69" s="166">
        <f t="shared" si="3"/>
        <v>50</v>
      </c>
      <c r="Z69" s="166" t="e">
        <f t="shared" si="4"/>
        <v>#DIV/0!</v>
      </c>
      <c r="AA69" s="30"/>
    </row>
    <row r="70" spans="1:27" s="2" customFormat="1" ht="75.599999999999994" customHeight="1">
      <c r="A70" s="97">
        <v>4</v>
      </c>
      <c r="B70" s="129" t="s">
        <v>122</v>
      </c>
      <c r="C70" s="129" t="s">
        <v>123</v>
      </c>
      <c r="D70" s="129" t="s">
        <v>124</v>
      </c>
      <c r="E70" s="88">
        <v>1</v>
      </c>
      <c r="F70" s="132">
        <f>F71+F74</f>
        <v>134892000</v>
      </c>
      <c r="G70" s="92">
        <v>0.87360000000000004</v>
      </c>
      <c r="H70" s="132">
        <f>H71+H74</f>
        <v>9800000</v>
      </c>
      <c r="I70" s="88">
        <v>1</v>
      </c>
      <c r="J70" s="132">
        <f>J71+J74</f>
        <v>4500000</v>
      </c>
      <c r="K70" s="88">
        <v>1</v>
      </c>
      <c r="L70" s="94">
        <f>L71+L74</f>
        <v>25040000</v>
      </c>
      <c r="M70" s="130"/>
      <c r="N70" s="94"/>
      <c r="O70" s="92">
        <f t="shared" si="42"/>
        <v>0.3282747603833866</v>
      </c>
      <c r="P70" s="94">
        <f>P71+P74</f>
        <v>8220000</v>
      </c>
      <c r="Q70" s="152">
        <f>R70/L70</f>
        <v>0.25459265175718848</v>
      </c>
      <c r="R70" s="94">
        <f>R71+R74</f>
        <v>6375000</v>
      </c>
      <c r="S70" s="152">
        <f t="shared" si="45"/>
        <v>0.41613418530351437</v>
      </c>
      <c r="T70" s="94">
        <f>T71+T74</f>
        <v>10420000</v>
      </c>
      <c r="U70" s="92">
        <f t="shared" si="34"/>
        <v>0.99900159744408934</v>
      </c>
      <c r="V70" s="94">
        <f t="shared" ref="V70:V73" si="47">N70+P70+R70+T70</f>
        <v>25015000</v>
      </c>
      <c r="W70" s="92">
        <f t="shared" ref="W70:W73" si="48">(G70+U70)/2</f>
        <v>0.93630079872204464</v>
      </c>
      <c r="X70" s="96">
        <f t="shared" si="43"/>
        <v>39315000</v>
      </c>
      <c r="Y70" s="167">
        <f t="shared" si="3"/>
        <v>93.630079872204462</v>
      </c>
      <c r="Z70" s="167">
        <f t="shared" si="4"/>
        <v>29.145538653144737</v>
      </c>
      <c r="AA70" s="97" t="s">
        <v>22</v>
      </c>
    </row>
    <row r="71" spans="1:27" s="2" customFormat="1" ht="25.5" customHeight="1">
      <c r="A71" s="18"/>
      <c r="B71" s="74"/>
      <c r="C71" s="114" t="s">
        <v>125</v>
      </c>
      <c r="D71" s="114"/>
      <c r="E71" s="86">
        <v>1</v>
      </c>
      <c r="F71" s="76">
        <f>SUM(F72:F73)</f>
        <v>74892000</v>
      </c>
      <c r="G71" s="77">
        <v>0.87360000000000004</v>
      </c>
      <c r="H71" s="76">
        <f>SUM(H72:H73)</f>
        <v>9800000</v>
      </c>
      <c r="I71" s="86">
        <f>I72</f>
        <v>1</v>
      </c>
      <c r="J71" s="78">
        <v>4500000</v>
      </c>
      <c r="K71" s="86">
        <v>1</v>
      </c>
      <c r="L71" s="78">
        <f>SUM(L72:L73)</f>
        <v>25040000</v>
      </c>
      <c r="M71" s="128"/>
      <c r="N71" s="78"/>
      <c r="O71" s="77">
        <f t="shared" si="42"/>
        <v>0.3282747603833866</v>
      </c>
      <c r="P71" s="79">
        <f>SUM(P72:P73)</f>
        <v>8220000</v>
      </c>
      <c r="Q71" s="149">
        <f>R71/L71</f>
        <v>0.25459265175718848</v>
      </c>
      <c r="R71" s="79">
        <f>SUM(R72:R73)</f>
        <v>6375000</v>
      </c>
      <c r="S71" s="149">
        <f t="shared" si="45"/>
        <v>0.41613418530351437</v>
      </c>
      <c r="T71" s="79">
        <f>SUM(T72:T73)</f>
        <v>10420000</v>
      </c>
      <c r="U71" s="77">
        <f t="shared" si="34"/>
        <v>0.99900159744408934</v>
      </c>
      <c r="V71" s="78">
        <f t="shared" si="47"/>
        <v>25015000</v>
      </c>
      <c r="W71" s="77">
        <f t="shared" si="48"/>
        <v>0.93630079872204464</v>
      </c>
      <c r="X71" s="80">
        <f t="shared" si="43"/>
        <v>39315000</v>
      </c>
      <c r="Y71" s="163">
        <f t="shared" si="3"/>
        <v>93.630079872204462</v>
      </c>
      <c r="Z71" s="163">
        <f t="shared" si="4"/>
        <v>52.495593654863001</v>
      </c>
      <c r="AA71" s="75" t="s">
        <v>22</v>
      </c>
    </row>
    <row r="72" spans="1:27" s="2" customFormat="1" ht="42.95" customHeight="1">
      <c r="A72" s="18"/>
      <c r="B72" s="18"/>
      <c r="C72" s="122" t="s">
        <v>126</v>
      </c>
      <c r="D72" s="122" t="s">
        <v>127</v>
      </c>
      <c r="E72" s="23">
        <v>1</v>
      </c>
      <c r="F72" s="31">
        <v>74892000</v>
      </c>
      <c r="G72" s="25">
        <v>0.87360000000000004</v>
      </c>
      <c r="H72" s="26">
        <v>9800000</v>
      </c>
      <c r="I72" s="23">
        <v>1</v>
      </c>
      <c r="J72" s="41">
        <v>4500000</v>
      </c>
      <c r="K72" s="82" t="s">
        <v>181</v>
      </c>
      <c r="L72" s="41">
        <v>5040000</v>
      </c>
      <c r="M72" s="44"/>
      <c r="N72" s="43"/>
      <c r="O72" s="93">
        <f t="shared" si="42"/>
        <v>0.3611111111111111</v>
      </c>
      <c r="P72" s="45">
        <v>1820000</v>
      </c>
      <c r="Q72" s="151">
        <f>R72/L72</f>
        <v>0.38492063492063494</v>
      </c>
      <c r="R72" s="46">
        <v>1940000</v>
      </c>
      <c r="S72" s="150">
        <f t="shared" si="45"/>
        <v>0.25</v>
      </c>
      <c r="T72" s="46">
        <v>1260000</v>
      </c>
      <c r="U72" s="25">
        <f t="shared" si="34"/>
        <v>0.99603174603174605</v>
      </c>
      <c r="V72" s="82">
        <f t="shared" si="47"/>
        <v>5020000</v>
      </c>
      <c r="W72" s="25">
        <f t="shared" si="48"/>
        <v>0.9348158730158731</v>
      </c>
      <c r="X72" s="60">
        <f t="shared" si="43"/>
        <v>19320000</v>
      </c>
      <c r="Y72" s="166">
        <f t="shared" si="3"/>
        <v>93.481587301587311</v>
      </c>
      <c r="Z72" s="166">
        <f t="shared" si="4"/>
        <v>25.797147892965871</v>
      </c>
      <c r="AA72" s="30" t="s">
        <v>22</v>
      </c>
    </row>
    <row r="73" spans="1:27" s="2" customFormat="1" ht="52.5" customHeight="1">
      <c r="A73" s="18"/>
      <c r="B73" s="18"/>
      <c r="C73" s="123" t="s">
        <v>197</v>
      </c>
      <c r="D73" s="123" t="s">
        <v>198</v>
      </c>
      <c r="E73" s="23">
        <v>1</v>
      </c>
      <c r="F73" s="31"/>
      <c r="G73" s="25"/>
      <c r="H73" s="26"/>
      <c r="I73" s="23"/>
      <c r="J73" s="41"/>
      <c r="K73" s="82" t="s">
        <v>181</v>
      </c>
      <c r="L73" s="41">
        <v>20000000</v>
      </c>
      <c r="M73" s="44"/>
      <c r="N73" s="43"/>
      <c r="O73" s="93">
        <f t="shared" si="42"/>
        <v>0.32</v>
      </c>
      <c r="P73" s="45">
        <v>6400000</v>
      </c>
      <c r="Q73" s="151">
        <f>R73/L73</f>
        <v>0.22175</v>
      </c>
      <c r="R73" s="46">
        <v>4435000</v>
      </c>
      <c r="S73" s="150">
        <f t="shared" si="45"/>
        <v>0.45800000000000002</v>
      </c>
      <c r="T73" s="46">
        <v>9160000</v>
      </c>
      <c r="U73" s="25">
        <f t="shared" si="34"/>
        <v>0.99974999999999992</v>
      </c>
      <c r="V73" s="82">
        <f t="shared" si="47"/>
        <v>19995000</v>
      </c>
      <c r="W73" s="25">
        <f t="shared" si="48"/>
        <v>0.49987499999999996</v>
      </c>
      <c r="X73" s="60">
        <f t="shared" si="43"/>
        <v>19995000</v>
      </c>
      <c r="Y73" s="166">
        <f t="shared" si="3"/>
        <v>49.987499999999997</v>
      </c>
      <c r="Z73" s="166" t="e">
        <f t="shared" si="4"/>
        <v>#DIV/0!</v>
      </c>
      <c r="AA73" s="30" t="s">
        <v>22</v>
      </c>
    </row>
    <row r="74" spans="1:27" s="2" customFormat="1" ht="34.5" customHeight="1">
      <c r="A74" s="18"/>
      <c r="B74" s="18"/>
      <c r="C74" s="114" t="s">
        <v>128</v>
      </c>
      <c r="D74" s="114"/>
      <c r="E74" s="86">
        <v>1</v>
      </c>
      <c r="F74" s="76">
        <f>SUM(F75)</f>
        <v>60000000</v>
      </c>
      <c r="G74" s="77" t="s">
        <v>32</v>
      </c>
      <c r="H74" s="76">
        <f>SUM(H75)</f>
        <v>0</v>
      </c>
      <c r="I74" s="86">
        <f>I75</f>
        <v>1</v>
      </c>
      <c r="J74" s="76">
        <f>SUM(J75)</f>
        <v>0</v>
      </c>
      <c r="K74" s="134"/>
      <c r="L74" s="134">
        <f>SUM(L75)</f>
        <v>0</v>
      </c>
      <c r="M74" s="128">
        <v>0</v>
      </c>
      <c r="N74" s="134">
        <v>0</v>
      </c>
      <c r="O74" s="128">
        <v>0</v>
      </c>
      <c r="P74" s="135">
        <v>0</v>
      </c>
      <c r="Q74" s="79"/>
      <c r="R74" s="79"/>
      <c r="S74" s="79">
        <v>0</v>
      </c>
      <c r="T74" s="79">
        <v>0</v>
      </c>
      <c r="U74" s="77">
        <f t="shared" si="34"/>
        <v>0</v>
      </c>
      <c r="V74" s="78">
        <v>0</v>
      </c>
      <c r="W74" s="77" t="e">
        <f t="shared" ref="W74:W75" si="49">(G74+U74)/2</f>
        <v>#VALUE!</v>
      </c>
      <c r="X74" s="80">
        <f t="shared" si="43"/>
        <v>0</v>
      </c>
      <c r="Y74" s="168" t="e">
        <f t="shared" si="3"/>
        <v>#VALUE!</v>
      </c>
      <c r="Z74" s="168">
        <f t="shared" si="4"/>
        <v>0</v>
      </c>
      <c r="AA74" s="75" t="s">
        <v>22</v>
      </c>
    </row>
    <row r="75" spans="1:27" s="2" customFormat="1" ht="47.45" customHeight="1">
      <c r="A75" s="18"/>
      <c r="B75" s="18"/>
      <c r="C75" s="122" t="s">
        <v>129</v>
      </c>
      <c r="D75" s="122" t="s">
        <v>130</v>
      </c>
      <c r="E75" s="23">
        <v>1</v>
      </c>
      <c r="F75" s="31">
        <v>60000000</v>
      </c>
      <c r="G75" s="25" t="s">
        <v>32</v>
      </c>
      <c r="H75" s="26" t="s">
        <v>32</v>
      </c>
      <c r="I75" s="23">
        <v>1</v>
      </c>
      <c r="J75" s="41"/>
      <c r="K75" s="41"/>
      <c r="L75" s="41"/>
      <c r="M75" s="44">
        <v>0</v>
      </c>
      <c r="N75" s="43" t="s">
        <v>32</v>
      </c>
      <c r="O75" s="44">
        <v>0</v>
      </c>
      <c r="P75" s="45">
        <v>0</v>
      </c>
      <c r="Q75" s="46"/>
      <c r="R75" s="46"/>
      <c r="S75" s="46">
        <v>0</v>
      </c>
      <c r="T75" s="46">
        <v>0</v>
      </c>
      <c r="U75" s="25">
        <f t="shared" si="34"/>
        <v>0</v>
      </c>
      <c r="V75" s="51" t="s">
        <v>32</v>
      </c>
      <c r="W75" s="25" t="e">
        <f t="shared" si="49"/>
        <v>#VALUE!</v>
      </c>
      <c r="X75" s="60" t="e">
        <f t="shared" si="43"/>
        <v>#VALUE!</v>
      </c>
      <c r="Y75" s="166" t="e">
        <f t="shared" si="3"/>
        <v>#VALUE!</v>
      </c>
      <c r="Z75" s="166" t="e">
        <f t="shared" si="4"/>
        <v>#VALUE!</v>
      </c>
      <c r="AA75" s="30" t="s">
        <v>22</v>
      </c>
    </row>
    <row r="76" spans="1:27" s="2" customFormat="1" ht="45.95" customHeight="1">
      <c r="A76" s="54">
        <v>5</v>
      </c>
      <c r="B76" s="136" t="s">
        <v>131</v>
      </c>
      <c r="C76" s="129" t="s">
        <v>132</v>
      </c>
      <c r="D76" s="129" t="s">
        <v>133</v>
      </c>
      <c r="E76" s="88">
        <v>1</v>
      </c>
      <c r="F76" s="132">
        <f>F77</f>
        <v>70000000</v>
      </c>
      <c r="G76" s="92" t="s">
        <v>32</v>
      </c>
      <c r="H76" s="132">
        <f>H77</f>
        <v>0</v>
      </c>
      <c r="I76" s="88">
        <v>1</v>
      </c>
      <c r="J76" s="132">
        <f>J77</f>
        <v>0</v>
      </c>
      <c r="K76" s="94"/>
      <c r="L76" s="94"/>
      <c r="M76" s="130">
        <v>0</v>
      </c>
      <c r="N76" s="94">
        <v>0</v>
      </c>
      <c r="O76" s="130">
        <v>0</v>
      </c>
      <c r="P76" s="131">
        <v>0</v>
      </c>
      <c r="Q76" s="131"/>
      <c r="R76" s="131"/>
      <c r="S76" s="131">
        <v>0</v>
      </c>
      <c r="T76" s="131">
        <v>0</v>
      </c>
      <c r="U76" s="92">
        <f t="shared" si="34"/>
        <v>0</v>
      </c>
      <c r="V76" s="94">
        <f t="shared" ref="V76:V79" si="50">N76+P76</f>
        <v>0</v>
      </c>
      <c r="W76" s="92">
        <f>(E76+U76)/2</f>
        <v>0.5</v>
      </c>
      <c r="X76" s="96">
        <f t="shared" si="43"/>
        <v>0</v>
      </c>
      <c r="Y76" s="167">
        <f t="shared" si="3"/>
        <v>50</v>
      </c>
      <c r="Z76" s="167">
        <f t="shared" si="4"/>
        <v>0</v>
      </c>
      <c r="AA76" s="97" t="s">
        <v>22</v>
      </c>
    </row>
    <row r="77" spans="1:27" s="2" customFormat="1" ht="42.95" customHeight="1">
      <c r="A77" s="62"/>
      <c r="B77" s="74"/>
      <c r="C77" s="114" t="s">
        <v>134</v>
      </c>
      <c r="D77" s="114"/>
      <c r="E77" s="86">
        <v>1</v>
      </c>
      <c r="F77" s="76">
        <f>SUM(F78:F79)</f>
        <v>70000000</v>
      </c>
      <c r="G77" s="77" t="s">
        <v>32</v>
      </c>
      <c r="H77" s="76">
        <f>SUM(H78:H79)</f>
        <v>0</v>
      </c>
      <c r="I77" s="86">
        <v>1</v>
      </c>
      <c r="J77" s="76">
        <f>SUM(J78:J79)</f>
        <v>0</v>
      </c>
      <c r="K77" s="78"/>
      <c r="L77" s="78"/>
      <c r="M77" s="128">
        <v>0</v>
      </c>
      <c r="N77" s="78">
        <v>0</v>
      </c>
      <c r="O77" s="128">
        <v>0</v>
      </c>
      <c r="P77" s="79">
        <v>0</v>
      </c>
      <c r="Q77" s="79"/>
      <c r="R77" s="79"/>
      <c r="S77" s="79">
        <v>0</v>
      </c>
      <c r="T77" s="79">
        <v>0</v>
      </c>
      <c r="U77" s="77">
        <f t="shared" si="34"/>
        <v>0</v>
      </c>
      <c r="V77" s="78">
        <f t="shared" si="50"/>
        <v>0</v>
      </c>
      <c r="W77" s="77">
        <f>(E77+U77)/2</f>
        <v>0.5</v>
      </c>
      <c r="X77" s="80">
        <f t="shared" si="43"/>
        <v>0</v>
      </c>
      <c r="Y77" s="163">
        <f t="shared" ref="Y77:Y89" si="51">W77/E77*100</f>
        <v>50</v>
      </c>
      <c r="Z77" s="163">
        <f t="shared" ref="Z77:Z89" si="52">X77/F77*100</f>
        <v>0</v>
      </c>
      <c r="AA77" s="75" t="s">
        <v>22</v>
      </c>
    </row>
    <row r="78" spans="1:27" s="2" customFormat="1" ht="56.25">
      <c r="A78" s="62"/>
      <c r="B78" s="18"/>
      <c r="C78" s="122" t="s">
        <v>135</v>
      </c>
      <c r="D78" s="122" t="s">
        <v>136</v>
      </c>
      <c r="E78" s="23">
        <v>1</v>
      </c>
      <c r="F78" s="31">
        <v>20000000</v>
      </c>
      <c r="G78" s="25" t="s">
        <v>32</v>
      </c>
      <c r="H78" s="26">
        <v>0</v>
      </c>
      <c r="I78" s="23">
        <v>0</v>
      </c>
      <c r="J78" s="41" t="s">
        <v>32</v>
      </c>
      <c r="K78" s="41"/>
      <c r="L78" s="41"/>
      <c r="M78" s="44">
        <v>0</v>
      </c>
      <c r="N78" s="43">
        <v>0</v>
      </c>
      <c r="O78" s="44">
        <v>0</v>
      </c>
      <c r="P78" s="45">
        <v>0</v>
      </c>
      <c r="Q78" s="46"/>
      <c r="R78" s="46"/>
      <c r="S78" s="46">
        <v>0</v>
      </c>
      <c r="T78" s="46">
        <v>0</v>
      </c>
      <c r="U78" s="25">
        <f t="shared" si="34"/>
        <v>0</v>
      </c>
      <c r="V78" s="51">
        <f t="shared" si="50"/>
        <v>0</v>
      </c>
      <c r="W78" s="159">
        <f>(E78+U78)/2</f>
        <v>0.5</v>
      </c>
      <c r="X78" s="95" t="e">
        <f t="shared" si="43"/>
        <v>#VALUE!</v>
      </c>
      <c r="Y78" s="165">
        <f t="shared" si="51"/>
        <v>50</v>
      </c>
      <c r="Z78" s="165" t="e">
        <f t="shared" si="52"/>
        <v>#VALUE!</v>
      </c>
      <c r="AA78" s="30" t="s">
        <v>22</v>
      </c>
    </row>
    <row r="79" spans="1:27" s="2" customFormat="1" ht="39.6" customHeight="1">
      <c r="A79" s="62"/>
      <c r="B79" s="18"/>
      <c r="C79" s="122" t="s">
        <v>137</v>
      </c>
      <c r="D79" s="122" t="s">
        <v>138</v>
      </c>
      <c r="E79" s="23">
        <v>1</v>
      </c>
      <c r="F79" s="31">
        <v>50000000</v>
      </c>
      <c r="G79" s="25" t="s">
        <v>32</v>
      </c>
      <c r="H79" s="26">
        <v>0</v>
      </c>
      <c r="I79" s="23">
        <v>0</v>
      </c>
      <c r="J79" s="41"/>
      <c r="K79" s="41"/>
      <c r="L79" s="41"/>
      <c r="M79" s="44">
        <v>0</v>
      </c>
      <c r="N79" s="43">
        <v>0</v>
      </c>
      <c r="O79" s="44">
        <v>0</v>
      </c>
      <c r="P79" s="45">
        <v>0</v>
      </c>
      <c r="Q79" s="46"/>
      <c r="R79" s="46"/>
      <c r="S79" s="46">
        <v>0</v>
      </c>
      <c r="T79" s="46">
        <v>0</v>
      </c>
      <c r="U79" s="25">
        <f t="shared" si="34"/>
        <v>0</v>
      </c>
      <c r="V79" s="51">
        <f t="shared" si="50"/>
        <v>0</v>
      </c>
      <c r="W79" s="159">
        <f>(E79+U79)/2</f>
        <v>0.5</v>
      </c>
      <c r="X79" s="95">
        <f t="shared" si="43"/>
        <v>0</v>
      </c>
      <c r="Y79" s="165">
        <f t="shared" si="51"/>
        <v>50</v>
      </c>
      <c r="Z79" s="165">
        <f t="shared" si="52"/>
        <v>0</v>
      </c>
      <c r="AA79" s="30" t="s">
        <v>22</v>
      </c>
    </row>
    <row r="80" spans="1:27" s="2" customFormat="1" ht="63.75">
      <c r="A80" s="54">
        <v>6</v>
      </c>
      <c r="B80" s="137" t="s">
        <v>139</v>
      </c>
      <c r="C80" s="129" t="s">
        <v>140</v>
      </c>
      <c r="D80" s="129" t="s">
        <v>141</v>
      </c>
      <c r="E80" s="88">
        <v>1</v>
      </c>
      <c r="F80" s="132">
        <f>SUM(F81)</f>
        <v>539568000</v>
      </c>
      <c r="G80" s="92">
        <v>0.98629999999999995</v>
      </c>
      <c r="H80" s="132">
        <f>SUM(H81)</f>
        <v>33194000</v>
      </c>
      <c r="I80" s="88">
        <v>1</v>
      </c>
      <c r="J80" s="132">
        <f>SUM(J81)</f>
        <v>13500000</v>
      </c>
      <c r="K80" s="94"/>
      <c r="L80" s="94">
        <f>SUM(L81)</f>
        <v>8404000</v>
      </c>
      <c r="M80" s="130"/>
      <c r="N80" s="94">
        <f t="shared" ref="N80:T80" si="53">N81</f>
        <v>0</v>
      </c>
      <c r="O80" s="130"/>
      <c r="P80" s="94">
        <f t="shared" si="53"/>
        <v>0</v>
      </c>
      <c r="Q80" s="133">
        <f>R80/L80</f>
        <v>0.26534983341266066</v>
      </c>
      <c r="R80" s="94">
        <f t="shared" si="53"/>
        <v>2230000</v>
      </c>
      <c r="S80" s="152">
        <f>T80/L80</f>
        <v>0.73346025702046647</v>
      </c>
      <c r="T80" s="94">
        <f t="shared" si="53"/>
        <v>6164000</v>
      </c>
      <c r="U80" s="92">
        <f>M80+O80+Q80+S80</f>
        <v>0.99881009043312718</v>
      </c>
      <c r="V80" s="94">
        <f t="shared" ref="V80:V82" si="54">N80+P80+R80+T80</f>
        <v>8394000</v>
      </c>
      <c r="W80" s="92">
        <f t="shared" ref="W80:W90" si="55">(G80+U80)/2</f>
        <v>0.99255504521656357</v>
      </c>
      <c r="X80" s="96">
        <f t="shared" si="43"/>
        <v>55088000</v>
      </c>
      <c r="Y80" s="167">
        <f t="shared" si="51"/>
        <v>99.255504521656363</v>
      </c>
      <c r="Z80" s="167">
        <f t="shared" si="52"/>
        <v>10.209649200842156</v>
      </c>
      <c r="AA80" s="97" t="s">
        <v>22</v>
      </c>
    </row>
    <row r="81" spans="1:28" s="2" customFormat="1" ht="37.5" customHeight="1">
      <c r="A81" s="18"/>
      <c r="B81" s="74"/>
      <c r="C81" s="114" t="s">
        <v>142</v>
      </c>
      <c r="D81" s="114"/>
      <c r="E81" s="86">
        <v>1</v>
      </c>
      <c r="F81" s="76">
        <f>SUM(F82:F89)</f>
        <v>539568000</v>
      </c>
      <c r="G81" s="77">
        <v>0.98629999999999995</v>
      </c>
      <c r="H81" s="76">
        <f>SUM(H82:H89)</f>
        <v>33194000</v>
      </c>
      <c r="I81" s="86">
        <v>1</v>
      </c>
      <c r="J81" s="76">
        <f>SUM(J82:J89)</f>
        <v>13500000</v>
      </c>
      <c r="K81" s="86">
        <v>1</v>
      </c>
      <c r="L81" s="78">
        <f>SUM(L82:L89)</f>
        <v>8404000</v>
      </c>
      <c r="M81" s="128"/>
      <c r="N81" s="78">
        <f t="shared" ref="N81:T81" si="56">SUM(N82:N89)</f>
        <v>0</v>
      </c>
      <c r="O81" s="128"/>
      <c r="P81" s="78">
        <f t="shared" si="56"/>
        <v>0</v>
      </c>
      <c r="Q81" s="149">
        <f>R81/L81</f>
        <v>0.26534983341266066</v>
      </c>
      <c r="R81" s="78">
        <f t="shared" si="56"/>
        <v>2230000</v>
      </c>
      <c r="S81" s="149">
        <f>T81/L81</f>
        <v>0.73346025702046647</v>
      </c>
      <c r="T81" s="78">
        <f t="shared" si="56"/>
        <v>6164000</v>
      </c>
      <c r="U81" s="77">
        <f t="shared" si="34"/>
        <v>0.99881009043312718</v>
      </c>
      <c r="V81" s="78">
        <f t="shared" si="54"/>
        <v>8394000</v>
      </c>
      <c r="W81" s="77">
        <f t="shared" si="55"/>
        <v>0.99255504521656357</v>
      </c>
      <c r="X81" s="80">
        <f t="shared" si="43"/>
        <v>55088000</v>
      </c>
      <c r="Y81" s="163">
        <f t="shared" si="51"/>
        <v>99.255504521656363</v>
      </c>
      <c r="Z81" s="163">
        <f t="shared" si="52"/>
        <v>10.209649200842156</v>
      </c>
      <c r="AA81" s="75" t="s">
        <v>22</v>
      </c>
    </row>
    <row r="82" spans="1:28" s="2" customFormat="1" ht="39" customHeight="1">
      <c r="A82" s="18"/>
      <c r="B82" s="18"/>
      <c r="C82" s="27" t="s">
        <v>143</v>
      </c>
      <c r="D82" s="27" t="s">
        <v>144</v>
      </c>
      <c r="E82" s="23">
        <v>1</v>
      </c>
      <c r="F82" s="31">
        <v>60000000</v>
      </c>
      <c r="G82" s="25">
        <v>0.97170000000000001</v>
      </c>
      <c r="H82" s="26">
        <v>10900000</v>
      </c>
      <c r="I82" s="23">
        <v>1</v>
      </c>
      <c r="J82" s="41">
        <v>4500000</v>
      </c>
      <c r="K82" s="41"/>
      <c r="L82" s="41"/>
      <c r="M82" s="44"/>
      <c r="N82" s="43"/>
      <c r="O82" s="44"/>
      <c r="P82" s="45"/>
      <c r="Q82" s="53"/>
      <c r="R82" s="46"/>
      <c r="S82" s="46">
        <v>0</v>
      </c>
      <c r="T82" s="46">
        <v>0</v>
      </c>
      <c r="U82" s="25">
        <f t="shared" si="34"/>
        <v>0</v>
      </c>
      <c r="V82" s="41">
        <f t="shared" si="54"/>
        <v>0</v>
      </c>
      <c r="W82" s="25">
        <f t="shared" si="55"/>
        <v>0.48585</v>
      </c>
      <c r="X82" s="60">
        <f t="shared" si="43"/>
        <v>15400000</v>
      </c>
      <c r="Y82" s="166">
        <f t="shared" si="51"/>
        <v>48.585000000000001</v>
      </c>
      <c r="Z82" s="166">
        <f t="shared" si="52"/>
        <v>25.666666666666664</v>
      </c>
      <c r="AA82" s="30" t="s">
        <v>22</v>
      </c>
    </row>
    <row r="83" spans="1:28" s="2" customFormat="1" ht="39" customHeight="1">
      <c r="A83" s="18"/>
      <c r="B83" s="18"/>
      <c r="C83" s="118" t="s">
        <v>205</v>
      </c>
      <c r="D83" s="118" t="s">
        <v>206</v>
      </c>
      <c r="E83" s="23">
        <v>1</v>
      </c>
      <c r="F83" s="31">
        <v>60000000</v>
      </c>
      <c r="G83" s="25">
        <v>0.99619999999999997</v>
      </c>
      <c r="H83" s="26">
        <v>11175000</v>
      </c>
      <c r="I83" s="23"/>
      <c r="J83" s="41"/>
      <c r="K83" s="41"/>
      <c r="L83" s="41"/>
      <c r="M83" s="44"/>
      <c r="N83" s="43"/>
      <c r="O83" s="44"/>
      <c r="P83" s="45"/>
      <c r="Q83" s="53"/>
      <c r="R83" s="46"/>
      <c r="S83" s="46"/>
      <c r="T83" s="46"/>
      <c r="U83" s="25"/>
      <c r="V83" s="41"/>
      <c r="W83" s="25">
        <f t="shared" si="55"/>
        <v>0.49809999999999999</v>
      </c>
      <c r="X83" s="60">
        <f t="shared" ref="X83:X90" si="57">H83+J83+V83</f>
        <v>11175000</v>
      </c>
      <c r="Y83" s="166">
        <f t="shared" si="51"/>
        <v>49.81</v>
      </c>
      <c r="Z83" s="166">
        <f t="shared" si="52"/>
        <v>18.625</v>
      </c>
      <c r="AA83" s="30" t="s">
        <v>22</v>
      </c>
    </row>
    <row r="84" spans="1:28" s="2" customFormat="1" ht="39" customHeight="1">
      <c r="A84" s="18"/>
      <c r="B84" s="18"/>
      <c r="C84" s="118" t="s">
        <v>207</v>
      </c>
      <c r="D84" s="118" t="s">
        <v>208</v>
      </c>
      <c r="E84" s="23">
        <v>1</v>
      </c>
      <c r="F84" s="31">
        <v>60000000</v>
      </c>
      <c r="G84" s="25">
        <v>0.99119999999999997</v>
      </c>
      <c r="H84" s="26">
        <v>11119000</v>
      </c>
      <c r="I84" s="23"/>
      <c r="J84" s="41"/>
      <c r="K84" s="41"/>
      <c r="L84" s="41"/>
      <c r="M84" s="44"/>
      <c r="N84" s="43"/>
      <c r="O84" s="44"/>
      <c r="P84" s="45"/>
      <c r="Q84" s="53"/>
      <c r="R84" s="46"/>
      <c r="S84" s="46"/>
      <c r="T84" s="46"/>
      <c r="U84" s="25"/>
      <c r="V84" s="41"/>
      <c r="W84" s="25">
        <f t="shared" si="55"/>
        <v>0.49559999999999998</v>
      </c>
      <c r="X84" s="60">
        <f t="shared" si="57"/>
        <v>11119000</v>
      </c>
      <c r="Y84" s="166">
        <f t="shared" si="51"/>
        <v>49.559999999999995</v>
      </c>
      <c r="Z84" s="166">
        <f t="shared" si="52"/>
        <v>18.531666666666666</v>
      </c>
      <c r="AA84" s="30" t="s">
        <v>22</v>
      </c>
    </row>
    <row r="85" spans="1:28" s="2" customFormat="1" ht="39" customHeight="1">
      <c r="A85" s="18"/>
      <c r="B85" s="18"/>
      <c r="C85" s="118" t="s">
        <v>199</v>
      </c>
      <c r="D85" s="118" t="s">
        <v>200</v>
      </c>
      <c r="E85" s="23">
        <v>1</v>
      </c>
      <c r="F85" s="31">
        <v>60000000</v>
      </c>
      <c r="G85" s="25">
        <v>0</v>
      </c>
      <c r="H85" s="26">
        <v>0</v>
      </c>
      <c r="I85" s="23"/>
      <c r="J85" s="41"/>
      <c r="K85" s="82" t="s">
        <v>181</v>
      </c>
      <c r="L85" s="41">
        <v>5044000</v>
      </c>
      <c r="M85" s="44"/>
      <c r="N85" s="43"/>
      <c r="O85" s="44"/>
      <c r="P85" s="45"/>
      <c r="Q85" s="53"/>
      <c r="R85" s="46"/>
      <c r="S85" s="150">
        <f>T85/L85</f>
        <v>1</v>
      </c>
      <c r="T85" s="46">
        <v>5044000</v>
      </c>
      <c r="U85" s="25">
        <f t="shared" ref="U85" si="58">M85+O85+Q85+S85</f>
        <v>1</v>
      </c>
      <c r="V85" s="41">
        <f>N85+P85+R85+T85</f>
        <v>5044000</v>
      </c>
      <c r="W85" s="25">
        <f t="shared" si="55"/>
        <v>0.5</v>
      </c>
      <c r="X85" s="60">
        <f t="shared" si="57"/>
        <v>5044000</v>
      </c>
      <c r="Y85" s="166">
        <f t="shared" si="51"/>
        <v>50</v>
      </c>
      <c r="Z85" s="166">
        <f t="shared" si="52"/>
        <v>8.4066666666666663</v>
      </c>
      <c r="AA85" s="30" t="s">
        <v>22</v>
      </c>
    </row>
    <row r="86" spans="1:28" s="2" customFormat="1" ht="39" customHeight="1">
      <c r="A86" s="18"/>
      <c r="B86" s="18"/>
      <c r="C86" s="27" t="s">
        <v>145</v>
      </c>
      <c r="D86" s="27" t="s">
        <v>146</v>
      </c>
      <c r="E86" s="23">
        <v>1</v>
      </c>
      <c r="F86" s="31">
        <v>74892000</v>
      </c>
      <c r="G86" s="25">
        <v>0</v>
      </c>
      <c r="H86" s="26">
        <v>0</v>
      </c>
      <c r="I86" s="23">
        <v>0</v>
      </c>
      <c r="J86" s="41"/>
      <c r="K86" s="41"/>
      <c r="L86" s="41"/>
      <c r="M86" s="44">
        <v>0</v>
      </c>
      <c r="N86" s="43">
        <v>0</v>
      </c>
      <c r="O86" s="44"/>
      <c r="P86" s="45"/>
      <c r="Q86" s="46"/>
      <c r="R86" s="46"/>
      <c r="S86" s="46">
        <v>0</v>
      </c>
      <c r="T86" s="46">
        <v>0</v>
      </c>
      <c r="U86" s="25">
        <f t="shared" si="34"/>
        <v>0</v>
      </c>
      <c r="V86" s="51">
        <f>N86+P86</f>
        <v>0</v>
      </c>
      <c r="W86" s="25">
        <f t="shared" si="55"/>
        <v>0</v>
      </c>
      <c r="X86" s="60">
        <f t="shared" si="57"/>
        <v>0</v>
      </c>
      <c r="Y86" s="166">
        <f t="shared" si="51"/>
        <v>0</v>
      </c>
      <c r="Z86" s="166">
        <f t="shared" si="52"/>
        <v>0</v>
      </c>
      <c r="AA86" s="30" t="s">
        <v>22</v>
      </c>
    </row>
    <row r="87" spans="1:28" s="2" customFormat="1" ht="50.1" customHeight="1">
      <c r="A87" s="18"/>
      <c r="B87" s="18"/>
      <c r="C87" s="27" t="s">
        <v>147</v>
      </c>
      <c r="D87" s="27" t="s">
        <v>148</v>
      </c>
      <c r="E87" s="23">
        <v>1</v>
      </c>
      <c r="F87" s="31">
        <v>74892000</v>
      </c>
      <c r="G87" s="25">
        <v>0</v>
      </c>
      <c r="H87" s="26">
        <v>0</v>
      </c>
      <c r="I87" s="23">
        <v>0</v>
      </c>
      <c r="J87" s="41"/>
      <c r="K87" s="41"/>
      <c r="L87" s="41"/>
      <c r="M87" s="44">
        <v>0</v>
      </c>
      <c r="N87" s="43">
        <v>0</v>
      </c>
      <c r="O87" s="44"/>
      <c r="P87" s="45"/>
      <c r="Q87" s="46"/>
      <c r="R87" s="46"/>
      <c r="S87" s="46">
        <v>0</v>
      </c>
      <c r="T87" s="46">
        <v>0</v>
      </c>
      <c r="U87" s="25">
        <f t="shared" si="34"/>
        <v>0</v>
      </c>
      <c r="V87" s="51">
        <f>N87+P87</f>
        <v>0</v>
      </c>
      <c r="W87" s="25">
        <f t="shared" si="55"/>
        <v>0</v>
      </c>
      <c r="X87" s="60">
        <f t="shared" si="57"/>
        <v>0</v>
      </c>
      <c r="Y87" s="166">
        <f t="shared" si="51"/>
        <v>0</v>
      </c>
      <c r="Z87" s="166">
        <f t="shared" si="52"/>
        <v>0</v>
      </c>
      <c r="AA87" s="30" t="s">
        <v>22</v>
      </c>
    </row>
    <row r="88" spans="1:28" s="2" customFormat="1" ht="37.5" customHeight="1">
      <c r="A88" s="18"/>
      <c r="B88" s="18"/>
      <c r="C88" s="27" t="s">
        <v>149</v>
      </c>
      <c r="D88" s="27" t="s">
        <v>150</v>
      </c>
      <c r="E88" s="23">
        <v>1</v>
      </c>
      <c r="F88" s="31">
        <v>74892000</v>
      </c>
      <c r="G88" s="25">
        <v>0</v>
      </c>
      <c r="H88" s="26">
        <v>0</v>
      </c>
      <c r="I88" s="23">
        <v>1</v>
      </c>
      <c r="J88" s="41">
        <v>4500000</v>
      </c>
      <c r="K88" s="41"/>
      <c r="L88" s="41"/>
      <c r="M88" s="44"/>
      <c r="N88" s="43"/>
      <c r="O88" s="44"/>
      <c r="P88" s="45"/>
      <c r="Q88" s="53"/>
      <c r="R88" s="46"/>
      <c r="S88" s="46">
        <v>0</v>
      </c>
      <c r="T88" s="46">
        <v>0</v>
      </c>
      <c r="U88" s="25">
        <f t="shared" si="34"/>
        <v>0</v>
      </c>
      <c r="V88" s="41">
        <f>N88+P88+R88+T88</f>
        <v>0</v>
      </c>
      <c r="W88" s="25">
        <f t="shared" si="55"/>
        <v>0</v>
      </c>
      <c r="X88" s="60">
        <f t="shared" si="57"/>
        <v>4500000</v>
      </c>
      <c r="Y88" s="166">
        <f t="shared" si="51"/>
        <v>0</v>
      </c>
      <c r="Z88" s="166">
        <f t="shared" si="52"/>
        <v>6.0086524595417394</v>
      </c>
      <c r="AA88" s="30" t="s">
        <v>22</v>
      </c>
    </row>
    <row r="89" spans="1:28" s="2" customFormat="1" ht="35.450000000000003" customHeight="1">
      <c r="A89" s="18"/>
      <c r="B89" s="18"/>
      <c r="C89" s="27" t="s">
        <v>151</v>
      </c>
      <c r="D89" s="27" t="s">
        <v>150</v>
      </c>
      <c r="E89" s="23">
        <v>1</v>
      </c>
      <c r="F89" s="31">
        <v>74892000</v>
      </c>
      <c r="G89" s="25">
        <v>0</v>
      </c>
      <c r="H89" s="26">
        <v>0</v>
      </c>
      <c r="I89" s="23">
        <v>1</v>
      </c>
      <c r="J89" s="41">
        <v>4500000</v>
      </c>
      <c r="K89" s="82" t="s">
        <v>181</v>
      </c>
      <c r="L89" s="41">
        <v>3360000</v>
      </c>
      <c r="M89" s="44"/>
      <c r="N89" s="43"/>
      <c r="O89" s="44"/>
      <c r="P89" s="45"/>
      <c r="Q89" s="150">
        <f>R89/L89</f>
        <v>0.66369047619047616</v>
      </c>
      <c r="R89" s="46">
        <v>2230000</v>
      </c>
      <c r="S89" s="46">
        <v>0</v>
      </c>
      <c r="T89" s="46">
        <v>1120000</v>
      </c>
      <c r="U89" s="25">
        <f t="shared" si="34"/>
        <v>0.66369047619047616</v>
      </c>
      <c r="V89" s="41">
        <f>N89+P89+R89+T89</f>
        <v>3350000</v>
      </c>
      <c r="W89" s="25">
        <f t="shared" si="55"/>
        <v>0.33184523809523808</v>
      </c>
      <c r="X89" s="60">
        <f t="shared" si="57"/>
        <v>7850000</v>
      </c>
      <c r="Y89" s="166">
        <f t="shared" si="51"/>
        <v>33.18452380952381</v>
      </c>
      <c r="Z89" s="166">
        <f t="shared" si="52"/>
        <v>10.481760401645035</v>
      </c>
      <c r="AA89" s="30" t="s">
        <v>22</v>
      </c>
    </row>
    <row r="90" spans="1:28" s="2" customFormat="1" ht="18.600000000000001" customHeight="1">
      <c r="A90" s="178" t="s">
        <v>202</v>
      </c>
      <c r="B90" s="179"/>
      <c r="C90" s="27"/>
      <c r="D90" s="27"/>
      <c r="E90" s="125">
        <v>1</v>
      </c>
      <c r="F90" s="124">
        <f>F80+F70+F64+F53+F11</f>
        <v>19092905003</v>
      </c>
      <c r="G90" s="142">
        <f>H90/F90</f>
        <v>0.13847019118277651</v>
      </c>
      <c r="H90" s="124">
        <f>H80+H70+H64+H53+H11</f>
        <v>2643798206</v>
      </c>
      <c r="I90" s="170">
        <v>1</v>
      </c>
      <c r="J90" s="124">
        <f>J80+J70+J64+J53+J11</f>
        <v>2586456137</v>
      </c>
      <c r="K90" s="171">
        <v>100</v>
      </c>
      <c r="L90" s="124">
        <f>L80+L70+L64+L53+L11</f>
        <v>2697512568</v>
      </c>
      <c r="M90" s="145">
        <f>N90/L90</f>
        <v>0.20398490799543145</v>
      </c>
      <c r="N90" s="124">
        <f>N80+N70+N64+N53+N11</f>
        <v>550251853</v>
      </c>
      <c r="O90" s="146">
        <f>P90/L90</f>
        <v>0.28603940687923424</v>
      </c>
      <c r="P90" s="124">
        <f>P80+P70+P64+P53+P11</f>
        <v>771594895</v>
      </c>
      <c r="Q90" s="153">
        <f>R90/L90</f>
        <v>0.18941739848086594</v>
      </c>
      <c r="R90" s="124">
        <f>R80+R70+R64+R53+R11</f>
        <v>510955813</v>
      </c>
      <c r="S90" s="153">
        <f>T90/L90</f>
        <v>0.31356807194679215</v>
      </c>
      <c r="T90" s="124">
        <f>T80+T70+T64+T53+T11</f>
        <v>845853815</v>
      </c>
      <c r="U90" s="142">
        <f>M90+O90+Q90+S90</f>
        <v>0.99300978530232376</v>
      </c>
      <c r="V90" s="158">
        <f>N90+P90+R90+T90</f>
        <v>2678656376</v>
      </c>
      <c r="W90" s="142">
        <f t="shared" si="55"/>
        <v>0.56573998824255012</v>
      </c>
      <c r="X90" s="160">
        <f t="shared" si="57"/>
        <v>7908910719</v>
      </c>
      <c r="Y90" s="161">
        <f>W90/E90*100</f>
        <v>56.573998824255014</v>
      </c>
      <c r="Z90" s="161">
        <f>X90/F90*100</f>
        <v>41.423296862144873</v>
      </c>
      <c r="AA90" s="30"/>
    </row>
    <row r="91" spans="1:28">
      <c r="A91" s="98" t="s">
        <v>152</v>
      </c>
      <c r="B91" s="99"/>
      <c r="C91" s="99"/>
      <c r="D91" s="100"/>
      <c r="E91" s="104"/>
      <c r="F91" s="104"/>
      <c r="G91" s="104"/>
      <c r="H91" s="104"/>
      <c r="I91" s="104"/>
      <c r="J91" s="169"/>
      <c r="K91" s="139"/>
      <c r="L91" s="139"/>
      <c r="M91" s="143"/>
      <c r="N91" s="106"/>
      <c r="O91" s="105"/>
      <c r="P91" s="106"/>
      <c r="Q91" s="105"/>
      <c r="R91" s="106"/>
      <c r="S91" s="105"/>
      <c r="T91" s="156"/>
      <c r="U91" s="105"/>
      <c r="V91" s="106"/>
      <c r="W91" s="107"/>
      <c r="X91" s="106"/>
      <c r="Y91" s="108"/>
      <c r="Z91" s="109"/>
      <c r="AA91" s="108"/>
      <c r="AB91" s="71"/>
    </row>
    <row r="92" spans="1:28">
      <c r="A92" s="101" t="s">
        <v>153</v>
      </c>
      <c r="B92" s="102"/>
      <c r="C92" s="102"/>
      <c r="D92" s="103"/>
      <c r="E92" s="69"/>
      <c r="F92" s="69"/>
      <c r="G92" s="69"/>
      <c r="H92" s="69"/>
      <c r="I92" s="69"/>
      <c r="J92" s="138"/>
      <c r="K92" s="73"/>
      <c r="L92" s="73"/>
      <c r="M92" s="64"/>
      <c r="N92" s="65"/>
      <c r="O92" s="66"/>
      <c r="P92" s="67"/>
      <c r="Q92" s="68"/>
      <c r="R92" s="69"/>
      <c r="S92" s="68"/>
      <c r="T92" s="157"/>
      <c r="U92" s="70"/>
      <c r="V92" s="69"/>
      <c r="W92" s="68"/>
      <c r="X92" s="69"/>
      <c r="Y92" s="69"/>
      <c r="Z92" s="69"/>
      <c r="AA92" s="69"/>
    </row>
    <row r="93" spans="1:28">
      <c r="A93" s="177" t="s">
        <v>154</v>
      </c>
      <c r="B93" s="177"/>
      <c r="C93" s="177"/>
      <c r="D93" s="177"/>
      <c r="E93" s="177"/>
      <c r="F93" s="177"/>
      <c r="G93" s="177"/>
      <c r="H93" s="177"/>
      <c r="I93" s="177"/>
      <c r="J93" s="177"/>
      <c r="K93" s="177"/>
      <c r="L93" s="177"/>
      <c r="M93" s="177"/>
      <c r="N93" s="177"/>
      <c r="O93" s="177"/>
      <c r="P93" s="177"/>
      <c r="Q93" s="177"/>
      <c r="R93" s="177"/>
      <c r="S93" s="177"/>
      <c r="T93" s="177"/>
      <c r="U93" s="177"/>
      <c r="V93" s="177"/>
      <c r="W93" s="177"/>
      <c r="X93" s="177"/>
      <c r="Y93" s="177"/>
      <c r="Z93" s="177"/>
      <c r="AA93" s="177"/>
    </row>
    <row r="94" spans="1:28">
      <c r="A94" s="177" t="s">
        <v>155</v>
      </c>
      <c r="B94" s="177"/>
      <c r="C94" s="177"/>
      <c r="D94" s="177"/>
      <c r="E94" s="177"/>
      <c r="F94" s="177"/>
      <c r="G94" s="177"/>
      <c r="H94" s="177"/>
      <c r="I94" s="177"/>
      <c r="J94" s="177"/>
      <c r="K94" s="177"/>
      <c r="L94" s="177"/>
      <c r="M94" s="177"/>
      <c r="N94" s="177"/>
      <c r="O94" s="177"/>
      <c r="P94" s="177"/>
      <c r="Q94" s="177"/>
      <c r="R94" s="177"/>
      <c r="S94" s="177"/>
      <c r="T94" s="177"/>
      <c r="U94" s="177"/>
      <c r="V94" s="177"/>
      <c r="W94" s="177"/>
      <c r="X94" s="177"/>
      <c r="Y94" s="177"/>
      <c r="Z94" s="177"/>
      <c r="AA94" s="177"/>
    </row>
    <row r="95" spans="1:28">
      <c r="A95" s="177" t="s">
        <v>156</v>
      </c>
      <c r="B95" s="177"/>
      <c r="C95" s="177"/>
      <c r="D95" s="177"/>
      <c r="E95" s="177"/>
      <c r="F95" s="177"/>
      <c r="G95" s="177"/>
      <c r="H95" s="177"/>
      <c r="I95" s="177"/>
      <c r="J95" s="177"/>
      <c r="K95" s="177"/>
      <c r="L95" s="177"/>
      <c r="M95" s="177"/>
      <c r="N95" s="177"/>
      <c r="O95" s="177"/>
      <c r="P95" s="177"/>
      <c r="Q95" s="177"/>
      <c r="R95" s="177"/>
      <c r="S95" s="177"/>
      <c r="T95" s="177"/>
      <c r="U95" s="177"/>
      <c r="V95" s="177"/>
      <c r="W95" s="177"/>
      <c r="X95" s="177"/>
      <c r="Y95" s="177"/>
      <c r="Z95" s="177"/>
      <c r="AA95" s="177"/>
    </row>
    <row r="96" spans="1:28">
      <c r="A96" s="177" t="s">
        <v>157</v>
      </c>
      <c r="B96" s="177"/>
      <c r="C96" s="177"/>
      <c r="D96" s="177"/>
      <c r="E96" s="177"/>
      <c r="F96" s="177"/>
      <c r="G96" s="177"/>
      <c r="H96" s="177"/>
      <c r="I96" s="177"/>
      <c r="J96" s="177"/>
      <c r="K96" s="177"/>
      <c r="L96" s="177"/>
      <c r="M96" s="177"/>
      <c r="N96" s="177"/>
      <c r="O96" s="177"/>
      <c r="P96" s="177"/>
      <c r="Q96" s="177"/>
      <c r="R96" s="177"/>
      <c r="S96" s="177"/>
      <c r="T96" s="177"/>
      <c r="U96" s="177"/>
      <c r="V96" s="177"/>
      <c r="W96" s="177"/>
      <c r="X96" s="177"/>
      <c r="Y96" s="177"/>
      <c r="Z96" s="177"/>
      <c r="AA96" s="177"/>
    </row>
    <row r="97" spans="1:24">
      <c r="A97" s="1" t="s">
        <v>158</v>
      </c>
    </row>
    <row r="98" spans="1:24">
      <c r="A98" s="1" t="s">
        <v>159</v>
      </c>
    </row>
    <row r="99" spans="1:24">
      <c r="G99" s="180" t="s">
        <v>160</v>
      </c>
      <c r="H99" s="180"/>
      <c r="I99" s="180"/>
      <c r="J99" s="180"/>
      <c r="K99" s="3"/>
      <c r="L99" s="3"/>
      <c r="U99" s="180" t="s">
        <v>160</v>
      </c>
      <c r="V99" s="180"/>
      <c r="W99" s="180"/>
      <c r="X99" s="180"/>
    </row>
    <row r="100" spans="1:24">
      <c r="G100" s="181" t="s">
        <v>211</v>
      </c>
      <c r="H100" s="180"/>
      <c r="I100" s="180"/>
      <c r="J100" s="180"/>
      <c r="K100" s="3"/>
      <c r="L100" s="3"/>
      <c r="U100" s="180" t="s">
        <v>161</v>
      </c>
      <c r="V100" s="180"/>
      <c r="W100" s="180"/>
      <c r="X100" s="180"/>
    </row>
    <row r="101" spans="1:24">
      <c r="G101" s="180" t="s">
        <v>162</v>
      </c>
      <c r="H101" s="180"/>
      <c r="I101" s="180"/>
      <c r="J101" s="180"/>
      <c r="K101" s="3"/>
      <c r="L101" s="3"/>
      <c r="U101" s="180" t="s">
        <v>163</v>
      </c>
      <c r="V101" s="180"/>
      <c r="W101" s="180"/>
      <c r="X101" s="180"/>
    </row>
    <row r="102" spans="1:24">
      <c r="G102" s="180"/>
      <c r="H102" s="180"/>
      <c r="I102" s="180"/>
      <c r="J102" s="180"/>
      <c r="K102" s="3"/>
      <c r="L102" s="3"/>
      <c r="U102" s="180" t="s">
        <v>164</v>
      </c>
      <c r="V102" s="180"/>
      <c r="W102" s="180"/>
      <c r="X102" s="180"/>
    </row>
    <row r="103" spans="1:24">
      <c r="G103" s="9"/>
      <c r="H103" s="63"/>
      <c r="J103" s="3"/>
      <c r="K103" s="3"/>
      <c r="L103" s="3"/>
      <c r="V103" s="3"/>
      <c r="X103" s="3"/>
    </row>
    <row r="104" spans="1:24">
      <c r="U104" s="4"/>
    </row>
    <row r="105" spans="1:24">
      <c r="U105" s="4"/>
    </row>
    <row r="106" spans="1:24">
      <c r="G106" s="182" t="s">
        <v>210</v>
      </c>
      <c r="H106" s="182"/>
      <c r="I106" s="182"/>
      <c r="J106" s="182"/>
      <c r="K106" s="72"/>
      <c r="L106" s="72"/>
      <c r="U106" s="180" t="s">
        <v>165</v>
      </c>
      <c r="V106" s="180"/>
      <c r="W106" s="180"/>
      <c r="X106" s="180"/>
    </row>
    <row r="107" spans="1:24">
      <c r="G107" s="180" t="s">
        <v>166</v>
      </c>
      <c r="H107" s="180"/>
      <c r="I107" s="180"/>
      <c r="J107" s="180"/>
      <c r="K107" s="3"/>
      <c r="L107" s="3"/>
      <c r="U107" s="180" t="s">
        <v>167</v>
      </c>
      <c r="V107" s="180"/>
      <c r="W107" s="180"/>
      <c r="X107" s="180"/>
    </row>
  </sheetData>
  <mergeCells count="48">
    <mergeCell ref="G107:J107"/>
    <mergeCell ref="U107:X107"/>
    <mergeCell ref="A7:A9"/>
    <mergeCell ref="B7:B9"/>
    <mergeCell ref="C7:C9"/>
    <mergeCell ref="D7:D9"/>
    <mergeCell ref="E7:F8"/>
    <mergeCell ref="G7:H8"/>
    <mergeCell ref="I7:J8"/>
    <mergeCell ref="U7:V8"/>
    <mergeCell ref="W7:X8"/>
    <mergeCell ref="G101:J101"/>
    <mergeCell ref="U101:X101"/>
    <mergeCell ref="G102:J102"/>
    <mergeCell ref="U102:X102"/>
    <mergeCell ref="G106:J106"/>
    <mergeCell ref="A93:AA93"/>
    <mergeCell ref="A94:AA94"/>
    <mergeCell ref="A95:AA95"/>
    <mergeCell ref="A90:B90"/>
    <mergeCell ref="U106:X106"/>
    <mergeCell ref="A96:AA96"/>
    <mergeCell ref="G99:J99"/>
    <mergeCell ref="U99:X99"/>
    <mergeCell ref="G100:J100"/>
    <mergeCell ref="U100:X100"/>
    <mergeCell ref="Q10:R10"/>
    <mergeCell ref="S10:T10"/>
    <mergeCell ref="U10:V10"/>
    <mergeCell ref="W10:X10"/>
    <mergeCell ref="Y10:Z10"/>
    <mergeCell ref="E10:F10"/>
    <mergeCell ref="G10:H10"/>
    <mergeCell ref="I10:J10"/>
    <mergeCell ref="M10:N10"/>
    <mergeCell ref="O10:P10"/>
    <mergeCell ref="K10:L10"/>
    <mergeCell ref="A1:AA1"/>
    <mergeCell ref="A2:AA2"/>
    <mergeCell ref="A3:AA3"/>
    <mergeCell ref="M7:T7"/>
    <mergeCell ref="M8:N8"/>
    <mergeCell ref="O8:P8"/>
    <mergeCell ref="Q8:R8"/>
    <mergeCell ref="S8:T8"/>
    <mergeCell ref="AA7:AA9"/>
    <mergeCell ref="Y7:Z8"/>
    <mergeCell ref="K7:L8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139DE-4667-406D-B0FF-0C8F269B7292}">
  <dimension ref="H8:H11"/>
  <sheetViews>
    <sheetView workbookViewId="0">
      <selection activeCell="G7" sqref="G7:J13"/>
    </sheetView>
  </sheetViews>
  <sheetFormatPr defaultRowHeight="15"/>
  <cols>
    <col min="8" max="8" width="13.85546875" bestFit="1" customWidth="1"/>
  </cols>
  <sheetData>
    <row r="8" spans="8:8">
      <c r="H8" s="140"/>
    </row>
    <row r="9" spans="8:8">
      <c r="H9" s="140"/>
    </row>
    <row r="11" spans="8:8">
      <c r="H11" s="14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TW-1234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Simda-VivoBook</dc:creator>
  <cp:lastModifiedBy>AG-160823</cp:lastModifiedBy>
  <cp:lastPrinted>2022-10-04T04:11:00Z</cp:lastPrinted>
  <dcterms:created xsi:type="dcterms:W3CDTF">2022-04-04T02:15:00Z</dcterms:created>
  <dcterms:modified xsi:type="dcterms:W3CDTF">2024-02-21T15:59:09Z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AA1129688A6E4479964B41E3E4DDD76D</vt:lpwstr>
  </property>
  <property fmtid="{D5CDD505-2E9C-101B-9397-08002B2CF9AE}" pid="3" name="KSOProductBuildVer">
    <vt:lpwstr>1033-11.2.0.11380</vt:lpwstr>
  </property>
</Properties>
</file>